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6" firstSheet="3" activeTab="11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  <sheet name="сч. 86,2" sheetId="13" r:id="rId13"/>
    <sheet name="баланс" sheetId="14" r:id="rId14"/>
  </sheets>
  <definedNames>
    <definedName name="_xlnm.Print_Titles" localSheetId="4">'август'!$A:$D,'август'!$1:$6</definedName>
    <definedName name="_xlnm.Print_Titles" localSheetId="8">'апрель'!$A:$D,'апрель'!$1:$6</definedName>
    <definedName name="_xlnm.Print_Titles" localSheetId="0">'декабрь'!$A:$D,'декабрь'!$1:$6</definedName>
    <definedName name="_xlnm.Print_Titles" localSheetId="5">'июль'!$A:$D,'июль'!$1:$6</definedName>
    <definedName name="_xlnm.Print_Titles" localSheetId="6">'июнь'!$A:$D,'июнь'!$1:$6</definedName>
    <definedName name="_xlnm.Print_Titles" localSheetId="7">'май'!$A:$D,'май'!$1:$6</definedName>
    <definedName name="_xlnm.Print_Titles" localSheetId="9">'март'!$A:$D,'март'!$1:$6</definedName>
    <definedName name="_xlnm.Print_Titles" localSheetId="1">'ноябрь'!$A:$D,'ноябрь'!$1:$6</definedName>
    <definedName name="_xlnm.Print_Titles" localSheetId="2">'октябрь'!$A:$D,'октябрь'!$1:$6</definedName>
    <definedName name="_xlnm.Print_Titles" localSheetId="3">'сентябрь'!$A:$D,'сентябрь'!$1:$6</definedName>
    <definedName name="_xlnm.Print_Titles" localSheetId="10">'февраль'!$A:$D,'февраль'!$1:$6</definedName>
    <definedName name="_xlnm.Print_Titles" localSheetId="11">'январь'!$A:$D,'январь'!$1:$6</definedName>
    <definedName name="_xlnm.Print_Area" localSheetId="4">'август'!$A$1:$CA$53</definedName>
    <definedName name="_xlnm.Print_Area" localSheetId="8">'апрель'!$A$1:$CA$53</definedName>
    <definedName name="_xlnm.Print_Area" localSheetId="0">'декабрь'!$A$1:$CA$53</definedName>
    <definedName name="_xlnm.Print_Area" localSheetId="5">'июль'!$A$1:$CA$53</definedName>
    <definedName name="_xlnm.Print_Area" localSheetId="6">'июнь'!$A$1:$CA$53</definedName>
    <definedName name="_xlnm.Print_Area" localSheetId="7">'май'!$A$1:$CA$53</definedName>
    <definedName name="_xlnm.Print_Area" localSheetId="9">'март'!$A$1:$CA$53</definedName>
    <definedName name="_xlnm.Print_Area" localSheetId="1">'ноябрь'!$A$1:$CA$53</definedName>
    <definedName name="_xlnm.Print_Area" localSheetId="2">'октябрь'!$A$1:$CA$53</definedName>
    <definedName name="_xlnm.Print_Area" localSheetId="3">'сентябрь'!$A$1:$CA$53</definedName>
    <definedName name="_xlnm.Print_Area" localSheetId="10">'февраль'!$A$1:$CA$53</definedName>
    <definedName name="_xlnm.Print_Area" localSheetId="11">'январь'!$A$1:$CA$53</definedName>
  </definedNames>
  <calcPr fullCalcOnLoad="1"/>
</workbook>
</file>

<file path=xl/comments14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<sst xmlns="http://schemas.openxmlformats.org/spreadsheetml/2006/main" count="2186" uniqueCount="237">
  <si>
    <t>Краткое содержание операции</t>
  </si>
  <si>
    <t>Дебет</t>
  </si>
  <si>
    <t>Кредит</t>
  </si>
  <si>
    <t>ОБОРОТЫ</t>
  </si>
  <si>
    <t>САЛЬДО</t>
  </si>
  <si>
    <t>Д-т</t>
  </si>
  <si>
    <t>№
п/п</t>
  </si>
  <si>
    <t>Дата</t>
  </si>
  <si>
    <t>СУММА</t>
  </si>
  <si>
    <t>Председатель профкома</t>
  </si>
  <si>
    <t>Казначей</t>
  </si>
  <si>
    <t>Счет 006
БСО</t>
  </si>
  <si>
    <t xml:space="preserve">ЖУРНАЛ- ГЛАВНАЯ </t>
  </si>
  <si>
    <t>2016г.</t>
  </si>
  <si>
    <t>Сальдо на 01.01.2016</t>
  </si>
  <si>
    <t>спортивно-массовая</t>
  </si>
  <si>
    <t>культурно-массовая</t>
  </si>
  <si>
    <t>туристско-экскурсионная деятельность</t>
  </si>
  <si>
    <t>информационная работа (подписка)</t>
  </si>
  <si>
    <t>организационные расходы</t>
  </si>
  <si>
    <t xml:space="preserve">заработная плата </t>
  </si>
  <si>
    <t>отчисления ФСЗН Белгосстрах</t>
  </si>
  <si>
    <t>обучение профкадров</t>
  </si>
  <si>
    <t>прочие расходы</t>
  </si>
  <si>
    <t>Приложение 1</t>
  </si>
  <si>
    <t xml:space="preserve">к постановлению Министерства финансов 
Республики Беларусь </t>
  </si>
  <si>
    <t xml:space="preserve">    31.10.2011 № 111</t>
  </si>
  <si>
    <t>БУХГАЛТЕРСКИЙ БАЛАНС</t>
  </si>
  <si>
    <t>на</t>
  </si>
  <si>
    <t>20__ 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</si>
  <si>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</si>
  <si>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</si>
  <si>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</si>
  <si>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</si>
  <si>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</si>
  <si>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</si>
  <si>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</si>
  <si>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</si>
  <si>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</si>
  <si>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</si>
  <si>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</si>
  <si>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Код строки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</si>
  <si>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</si>
  <si>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</si>
  <si>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</si>
  <si>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</si>
  <si>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</si>
  <si>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</si>
  <si>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</si>
  <si>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</si>
  <si>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</si>
  <si>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</si>
  <si>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</si>
  <si>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</si>
  <si>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</si>
  <si>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</si>
  <si>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</si>
  <si>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</si>
  <si>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</si>
  <si>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</si>
  <si>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</si>
  <si>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</si>
  <si>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</si>
  <si>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</si>
  <si>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</si>
  <si>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</si>
  <si>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</si>
  <si>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</si>
  <si>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</si>
  <si>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</si>
  <si>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</si>
  <si>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</si>
  <si>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</si>
  <si>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</si>
  <si>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</si>
  <si>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</si>
  <si>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</si>
  <si>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</si>
  <si>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</si>
  <si>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</si>
  <si>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</si>
  <si>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</si>
  <si>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</si>
  <si>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</si>
  <si>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</si>
  <si>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</si>
  <si>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</si>
  <si>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</si>
  <si>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</si>
  <si>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</si>
  <si>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</si>
  <si>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</si>
  <si>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</si>
  <si>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</si>
  <si>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</si>
  <si>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</si>
  <si>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</si>
  <si>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</si>
  <si>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</si>
  <si>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</si>
  <si>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</si>
  <si>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</si>
  <si>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</si>
  <si>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</si>
  <si>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</si>
  <si>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</si>
  <si>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</si>
  <si>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Руководитель </t>
  </si>
  <si>
    <t>(подпись)</t>
  </si>
  <si>
    <t>(инициалы, фамилия)</t>
  </si>
  <si>
    <t>Главный бухгалтер</t>
  </si>
  <si>
    <t>расходы на целевые мероприятия</t>
  </si>
  <si>
    <t>х</t>
  </si>
  <si>
    <t>К-т</t>
  </si>
  <si>
    <t xml:space="preserve">за </t>
  </si>
  <si>
    <t>ОБОРОТЫ на конец периода</t>
  </si>
  <si>
    <t>Поступили отчисления от хозоргана 0,15%</t>
  </si>
  <si>
    <t xml:space="preserve">Получены денежные средства с р/с по чеку на выплату вознаграждения  </t>
  </si>
  <si>
    <t>Получены денежные средства с р/с по чеку на выплату материальной помощи</t>
  </si>
  <si>
    <t>Выдана матпомощь по р/о №</t>
  </si>
  <si>
    <t>Прочие поступления</t>
  </si>
  <si>
    <t>Дебет сч. 26.3</t>
  </si>
  <si>
    <t>Фонд 
помощи</t>
  </si>
  <si>
    <t>% утвержденный 
по смете расходов</t>
  </si>
  <si>
    <t>Сумма, 
по смете расходов</t>
  </si>
  <si>
    <t>заработная плата (вознаграждение)</t>
  </si>
  <si>
    <t>Контроль расходования средств согласно смете на 2016 год</t>
  </si>
  <si>
    <t>Сальдо 
статьи расходов</t>
  </si>
  <si>
    <t>Резервный фонд</t>
  </si>
  <si>
    <t>Списаня расходы Фонда помощи</t>
  </si>
  <si>
    <t>Списаны расходы не включ.в фонды</t>
  </si>
  <si>
    <t>Закрыти счетов Дт 86 Кт 26</t>
  </si>
  <si>
    <t>Счет 26.1 
Расходы из фонда помощи</t>
  </si>
  <si>
    <t>Целевые поступления от вышестоящих организаций</t>
  </si>
  <si>
    <t>Целевые поступления по коллективным договорам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</si>
  <si>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</si>
  <si>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</si>
  <si>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</si>
  <si>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</si>
  <si>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</si>
  <si>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</si>
  <si>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</si>
  <si>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</si>
  <si>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</si>
  <si>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</si>
  <si>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</si>
  <si>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</si>
  <si>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</si>
  <si>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</si>
  <si>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</si>
  <si>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</si>
  <si>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</si>
  <si>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</si>
  <si>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</si>
  <si>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</si>
  <si>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</si>
  <si>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</si>
  <si>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</si>
  <si>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</si>
  <si>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</si>
  <si>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Перечислено по счету № за кубки </t>
  </si>
  <si>
    <t xml:space="preserve">Получены кубки по т.н. </t>
  </si>
  <si>
    <t>Списаны расхожды Целевого финанси.по кол.дог.</t>
  </si>
  <si>
    <t>26</t>
  </si>
  <si>
    <t>27</t>
  </si>
  <si>
    <t>субсчет 86.01</t>
  </si>
  <si>
    <t xml:space="preserve">Фонд помощи, (20%)  </t>
  </si>
  <si>
    <t>субсчет 86.02</t>
  </si>
  <si>
    <t>Другие статьи, не включ. в фонды, (70%)</t>
  </si>
  <si>
    <t>субсчет 86.03</t>
  </si>
  <si>
    <t>Резервный фонд, (10%)</t>
  </si>
  <si>
    <t>субсчет 86.04</t>
  </si>
  <si>
    <t>субсчет 86.05</t>
  </si>
  <si>
    <t xml:space="preserve">Передан (безвозмездно) ОК  чайный сервиз </t>
  </si>
  <si>
    <t xml:space="preserve">                                                     Счет 26 Общехозяйственные зартраты
</t>
  </si>
  <si>
    <t>Распределены членские профсоюзные взносы (70%) согласно стандарту</t>
  </si>
  <si>
    <t>28</t>
  </si>
  <si>
    <t>29</t>
  </si>
  <si>
    <t>30</t>
  </si>
  <si>
    <t>31</t>
  </si>
  <si>
    <t>32</t>
  </si>
  <si>
    <t>Безвозмездная передача от вышестоящих организаций</t>
  </si>
  <si>
    <t>субсчет 86.06</t>
  </si>
  <si>
    <t>субсчет 86.07</t>
  </si>
  <si>
    <t>33</t>
  </si>
  <si>
    <t>Сняты комис.вознагр.банком за услуги</t>
  </si>
  <si>
    <t>Поступили проценты банка за хранение ден.средств на депозите</t>
  </si>
  <si>
    <t>Поступили проценты.банка</t>
  </si>
  <si>
    <t>Сальдо на 01.02.2016</t>
  </si>
  <si>
    <t>Отнесены процента банка в резервный фонд</t>
  </si>
  <si>
    <t xml:space="preserve">Пополнение Фонда помощи из Резервного фонда </t>
  </si>
  <si>
    <t>Списаны расходы за счёт средств 0,15% на спорт</t>
  </si>
  <si>
    <t>Поступиль членские профсоюзные взносы 70%</t>
  </si>
  <si>
    <t>Счет 01                           Основные средства</t>
  </si>
  <si>
    <t>Счет 02                                                     Амортизация основных средств</t>
  </si>
  <si>
    <t>Счет 08                           Вложения в долгосрочные активы</t>
  </si>
  <si>
    <t>Счет 10                          Материалы</t>
  </si>
  <si>
    <t>Счет 18                                   Налог на добавленную стоимость</t>
  </si>
  <si>
    <t xml:space="preserve">Счет 26.2                         Расходы не внесенные в фонды
</t>
  </si>
  <si>
    <t>Статьи расходов по счету 26.2</t>
  </si>
  <si>
    <t>Счет 26.3 
Расходы за счет целевых средств по кол. договорам</t>
  </si>
  <si>
    <t>Счет 50                                     Касса</t>
  </si>
  <si>
    <t>Счет 51                 Расчетные чсета</t>
  </si>
  <si>
    <t xml:space="preserve">Счет 60                             Расчеты с поставщиками и подрядчиками </t>
  </si>
  <si>
    <t>Счет 68                               Расчеты по налогам и сборам</t>
  </si>
  <si>
    <t xml:space="preserve">Счет 69                              Расчеты по социальному страхованию и обеспечению </t>
  </si>
  <si>
    <t xml:space="preserve">Счет 70                               Расчеты с персоналом по оплате труда </t>
  </si>
  <si>
    <t xml:space="preserve">Счет 71                              Расчеты с подотчетными лицами </t>
  </si>
  <si>
    <t>Счет 76                                      Расчеты с разными дебиторами и кредиторами</t>
  </si>
  <si>
    <t>Счет 79 Внутрихозяйственные расчеты</t>
  </si>
  <si>
    <t>Счет 79.01           Профвзносы</t>
  </si>
  <si>
    <t>Счет 76-2                       Расчеты на карточку</t>
  </si>
  <si>
    <t>Счет 79.02                      Целевые от вышестоящих организаций</t>
  </si>
  <si>
    <t>Счет 86                          Целевые поступления</t>
  </si>
  <si>
    <t>Принято решение на выплату материальной помощи члену профсоюза</t>
  </si>
  <si>
    <t xml:space="preserve">Поступило от ОК профсоюза вознаграждение к Почетной грамоте от ОК профсоюза </t>
  </si>
  <si>
    <t>Выдано по р/о №  вознаграждение к Почетной грамоте</t>
  </si>
  <si>
    <t>Перечислена мат.помощь на карт.счет члену профсоюза</t>
  </si>
  <si>
    <t>Перечислено за билеты в цирк по счету №</t>
  </si>
  <si>
    <t xml:space="preserve">Получены билеты в цикр по т.н </t>
  </si>
  <si>
    <t>Выданы билеты в цикр по ведомости членам профсоюза</t>
  </si>
  <si>
    <t>Сальдо на 01.03.2016</t>
  </si>
  <si>
    <t>Сальдо на 01.04.2016</t>
  </si>
  <si>
    <t>Сальдо на 01.05.2016</t>
  </si>
  <si>
    <t>Сальдо на 01.06.2016</t>
  </si>
  <si>
    <t>Сальдо на 01.07.2016</t>
  </si>
  <si>
    <t>Сальдо на 01.08.2016</t>
  </si>
  <si>
    <t>Сальдо на 01.09.2016</t>
  </si>
  <si>
    <t>Сальдо на 01.10.2016</t>
  </si>
  <si>
    <t>Сальдо на 01.11.2016</t>
  </si>
  <si>
    <t>Сальдо на 01.12.2016</t>
  </si>
  <si>
    <t>На 31 декабря
2016 года</t>
  </si>
  <si>
    <t>На 31 декабря 2015 г.</t>
  </si>
  <si>
    <t>Средства, поступившие 
на счета профсоюзной организации, распределенные согласно смете (счет 79 Профвзносы+ Прочие поступления)</t>
  </si>
  <si>
    <t>Профвзносы и проценты банка</t>
  </si>
  <si>
    <t>Расходы 
по статьям затрат (субсчет 261 + субсчет 26.2)</t>
  </si>
  <si>
    <t>Общая сумма доходов (профвзносы 70%) согласно утвержденной смете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</si>
</sst>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mmm/yyyy"/>
    <numFmt numFmtId="183" formatCode="_-* #,##0_р_._-;\-* #,##0_р_._-;_-* &quot;-&quot;??_р_._-;_-@_-"/>
    <numFmt numFmtId="184" formatCode="_(#,##0_);\(#,##0\);_(* &quot;-&quot;??_);_(@_)"/>
    <numFmt numFmtId="185" formatCode="[$-F800]dddd\,\ mmmm\ dd\,\ yyyy"/>
    <numFmt numFmtId="186" formatCode="#,##0_р_."/>
    <numFmt numFmtId="187" formatCode="#,##0.0"/>
    <numFmt numFmtId="188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b/>
      <sz val="10"/>
      <name val="Tahoma"/>
      <family val="0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35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49" fontId="9" fillId="6" borderId="0" xfId="0" applyNumberFormat="1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 indent="3"/>
      <protection locked="0"/>
    </xf>
    <xf numFmtId="0" fontId="11" fillId="2" borderId="0" xfId="0" applyFont="1" applyFill="1" applyBorder="1" applyAlignment="1" applyProtection="1">
      <alignment horizontal="right" vertical="center" indent="6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14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 quotePrefix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83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84" fontId="7" fillId="2" borderId="12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184" fontId="13" fillId="2" borderId="10" xfId="58" applyNumberFormat="1" applyFont="1" applyFill="1" applyBorder="1" applyAlignment="1" applyProtection="1">
      <alignment horizontal="center" vertical="center" shrinkToFit="1"/>
      <protection/>
    </xf>
    <xf numFmtId="41" fontId="13" fillId="2" borderId="10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2" xfId="58" applyNumberFormat="1" applyFont="1" applyFill="1" applyBorder="1" applyAlignment="1" applyProtection="1">
      <alignment horizontal="center" vertical="center" shrinkToFit="1"/>
      <protection/>
    </xf>
    <xf numFmtId="0" fontId="14" fillId="2" borderId="13" xfId="0" applyFont="1" applyFill="1" applyBorder="1" applyAlignment="1" applyProtection="1">
      <alignment horizontal="left" vertical="center"/>
      <protection locked="0"/>
    </xf>
    <xf numFmtId="184" fontId="7" fillId="2" borderId="13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183" fontId="13" fillId="2" borderId="10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184" fontId="7" fillId="2" borderId="16" xfId="58" applyNumberFormat="1" applyFont="1" applyFill="1" applyBorder="1" applyAlignment="1" applyProtection="1">
      <alignment horizontal="center" vertical="center" shrinkToFit="1"/>
      <protection/>
    </xf>
    <xf numFmtId="0" fontId="14" fillId="2" borderId="17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85" fontId="7" fillId="2" borderId="0" xfId="0" applyNumberFormat="1" applyFont="1" applyFill="1" applyBorder="1" applyAlignment="1" applyProtection="1">
      <alignment horizontal="left" vertical="center"/>
      <protection locked="0"/>
    </xf>
    <xf numFmtId="185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Border="1" applyAlignment="1" applyProtection="1">
      <alignment horizontal="left" vertical="center"/>
      <protection locked="0"/>
    </xf>
    <xf numFmtId="0" fontId="15" fillId="6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center" vertical="center" wrapText="1"/>
    </xf>
    <xf numFmtId="3" fontId="36" fillId="0" borderId="25" xfId="0" applyNumberFormat="1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36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186" fontId="0" fillId="0" borderId="29" xfId="0" applyNumberFormat="1" applyFont="1" applyBorder="1" applyAlignment="1">
      <alignment horizontal="center" vertical="center"/>
    </xf>
    <xf numFmtId="186" fontId="0" fillId="0" borderId="29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30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186" fontId="0" fillId="0" borderId="30" xfId="0" applyNumberFormat="1" applyFont="1" applyBorder="1" applyAlignment="1">
      <alignment horizontal="center" vertical="center" wrapText="1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1" fontId="0" fillId="0" borderId="11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186" fontId="0" fillId="17" borderId="11" xfId="0" applyNumberFormat="1" applyFont="1" applyFill="1" applyBorder="1" applyAlignment="1">
      <alignment horizontal="center" vertical="center"/>
    </xf>
    <xf numFmtId="186" fontId="0" fillId="6" borderId="11" xfId="0" applyNumberFormat="1" applyFont="1" applyFill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86" fontId="37" fillId="3" borderId="11" xfId="0" applyNumberFormat="1" applyFont="1" applyFill="1" applyBorder="1" applyAlignment="1">
      <alignment horizontal="center" vertical="center" wrapText="1"/>
    </xf>
    <xf numFmtId="186" fontId="0" fillId="3" borderId="11" xfId="0" applyNumberFormat="1" applyFont="1" applyFill="1" applyBorder="1" applyAlignment="1">
      <alignment horizontal="center" vertical="center"/>
    </xf>
    <xf numFmtId="186" fontId="0" fillId="3" borderId="1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0" fontId="0" fillId="3" borderId="10" xfId="0" applyNumberFormat="1" applyFill="1" applyBorder="1" applyAlignment="1">
      <alignment horizontal="center" vertical="center"/>
    </xf>
    <xf numFmtId="186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10" fontId="0" fillId="17" borderId="10" xfId="0" applyNumberFormat="1" applyFill="1" applyBorder="1" applyAlignment="1">
      <alignment horizontal="center" vertical="center"/>
    </xf>
    <xf numFmtId="186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3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3" fontId="0" fillId="0" borderId="0" xfId="0" applyNumberFormat="1" applyBorder="1" applyAlignment="1">
      <alignment horizontal="center" vertical="center"/>
    </xf>
    <xf numFmtId="186" fontId="0" fillId="16" borderId="11" xfId="0" applyNumberFormat="1" applyFont="1" applyFill="1" applyBorder="1" applyAlignment="1">
      <alignment horizontal="center" vertical="center"/>
    </xf>
    <xf numFmtId="186" fontId="0" fillId="16" borderId="11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0" fillId="16" borderId="10" xfId="0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186" fontId="0" fillId="8" borderId="11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16" borderId="10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6" borderId="10" xfId="0" applyNumberFormat="1" applyFont="1" applyFill="1" applyBorder="1" applyAlignment="1">
      <alignment horizontal="center" vertical="center"/>
    </xf>
    <xf numFmtId="3" fontId="0" fillId="3" borderId="34" xfId="0" applyNumberFormat="1" applyFont="1" applyFill="1" applyBorder="1" applyAlignment="1">
      <alignment/>
    </xf>
    <xf numFmtId="3" fontId="0" fillId="6" borderId="34" xfId="0" applyNumberFormat="1" applyFill="1" applyBorder="1" applyAlignment="1">
      <alignment/>
    </xf>
    <xf numFmtId="3" fontId="0" fillId="16" borderId="34" xfId="0" applyNumberFormat="1" applyFill="1" applyBorder="1" applyAlignment="1">
      <alignment/>
    </xf>
    <xf numFmtId="3" fontId="1" fillId="8" borderId="10" xfId="0" applyNumberFormat="1" applyFont="1" applyFill="1" applyBorder="1" applyAlignment="1">
      <alignment horizontal="center" vertical="center"/>
    </xf>
    <xf numFmtId="3" fontId="1" fillId="16" borderId="10" xfId="0" applyNumberFormat="1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38" fillId="0" borderId="33" xfId="0" applyNumberFormat="1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1" fillId="17" borderId="10" xfId="0" applyNumberFormat="1" applyFont="1" applyFill="1" applyBorder="1" applyAlignment="1">
      <alignment horizontal="center" vertical="center"/>
    </xf>
    <xf numFmtId="186" fontId="0" fillId="6" borderId="11" xfId="0" applyNumberFormat="1" applyFont="1" applyFill="1" applyBorder="1" applyAlignment="1">
      <alignment horizontal="center" vertical="center"/>
    </xf>
    <xf numFmtId="186" fontId="0" fillId="6" borderId="10" xfId="0" applyNumberFormat="1" applyFont="1" applyFill="1" applyBorder="1" applyAlignment="1">
      <alignment horizontal="center" vertical="center"/>
    </xf>
    <xf numFmtId="3" fontId="0" fillId="17" borderId="10" xfId="0" applyNumberFormat="1" applyFill="1" applyBorder="1" applyAlignment="1">
      <alignment horizontal="center" vertical="center"/>
    </xf>
    <xf numFmtId="3" fontId="0" fillId="17" borderId="34" xfId="0" applyNumberFormat="1" applyFill="1" applyBorder="1" applyAlignment="1">
      <alignment/>
    </xf>
    <xf numFmtId="186" fontId="0" fillId="9" borderId="11" xfId="0" applyNumberFormat="1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/>
    </xf>
    <xf numFmtId="186" fontId="0" fillId="18" borderId="11" xfId="0" applyNumberFormat="1" applyFont="1" applyFill="1" applyBorder="1" applyAlignment="1">
      <alignment horizontal="center" vertical="center"/>
    </xf>
    <xf numFmtId="3" fontId="1" fillId="18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0" fontId="0" fillId="8" borderId="10" xfId="0" applyNumberFormat="1" applyFill="1" applyBorder="1" applyAlignment="1">
      <alignment horizontal="center" vertical="center"/>
    </xf>
    <xf numFmtId="186" fontId="0" fillId="8" borderId="10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6" fontId="36" fillId="0" borderId="11" xfId="0" applyNumberFormat="1" applyFont="1" applyFill="1" applyBorder="1" applyAlignment="1">
      <alignment horizontal="center" vertical="center"/>
    </xf>
    <xf numFmtId="3" fontId="36" fillId="0" borderId="25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center" vertical="center" wrapText="1"/>
    </xf>
    <xf numFmtId="0" fontId="1" fillId="16" borderId="43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16" borderId="37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8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17" borderId="37" xfId="0" applyFont="1" applyFill="1" applyBorder="1" applyAlignment="1">
      <alignment horizontal="center" vertical="justify" wrapText="1"/>
    </xf>
    <xf numFmtId="0" fontId="0" fillId="17" borderId="38" xfId="0" applyFont="1" applyFill="1" applyBorder="1" applyAlignment="1">
      <alignment horizontal="center" vertical="justify" wrapText="1"/>
    </xf>
    <xf numFmtId="0" fontId="0" fillId="17" borderId="36" xfId="0" applyFont="1" applyFill="1" applyBorder="1" applyAlignment="1">
      <alignment horizontal="center" vertical="justify" wrapText="1"/>
    </xf>
    <xf numFmtId="0" fontId="0" fillId="17" borderId="14" xfId="0" applyFont="1" applyFill="1" applyBorder="1" applyAlignment="1">
      <alignment horizontal="center" vertical="justify" wrapText="1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186" fontId="40" fillId="0" borderId="55" xfId="0" applyNumberFormat="1" applyFont="1" applyBorder="1" applyAlignment="1">
      <alignment horizontal="center"/>
    </xf>
    <xf numFmtId="186" fontId="40" fillId="0" borderId="5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57" xfId="0" applyFont="1" applyFill="1" applyBorder="1" applyAlignment="1" applyProtection="1">
      <alignment horizontal="left"/>
      <protection locked="0"/>
    </xf>
    <xf numFmtId="0" fontId="7" fillId="2" borderId="19" xfId="0" applyNumberFormat="1" applyFont="1" applyFill="1" applyBorder="1" applyAlignment="1" applyProtection="1">
      <alignment horizontal="left"/>
      <protection locked="0"/>
    </xf>
    <xf numFmtId="0" fontId="7" fillId="2" borderId="57" xfId="0" applyNumberFormat="1" applyFont="1" applyFill="1" applyBorder="1" applyAlignment="1" applyProtection="1">
      <alignment horizontal="left"/>
      <protection locked="0"/>
    </xf>
    <xf numFmtId="0" fontId="7" fillId="2" borderId="15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 applyProtection="1" quotePrefix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57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 quotePrefix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57" xfId="0" applyFont="1" applyFill="1" applyBorder="1" applyAlignment="1" applyProtection="1">
      <alignment horizontal="left" vertical="center" wrapText="1"/>
      <protection locked="0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 indent="2"/>
      <protection locked="0"/>
    </xf>
    <xf numFmtId="0" fontId="7" fillId="2" borderId="16" xfId="0" applyFont="1" applyFill="1" applyBorder="1" applyAlignment="1" applyProtection="1" quotePrefix="1">
      <alignment horizontal="left" vertical="center" wrapText="1"/>
      <protection locked="0"/>
    </xf>
    <xf numFmtId="0" fontId="7" fillId="2" borderId="17" xfId="0" applyFont="1" applyFill="1" applyBorder="1" applyAlignment="1" applyProtection="1" quotePrefix="1">
      <alignment horizontal="left" vertical="center" wrapText="1"/>
      <protection locked="0"/>
    </xf>
    <xf numFmtId="0" fontId="7" fillId="2" borderId="13" xfId="0" applyFont="1" applyFill="1" applyBorder="1" applyAlignment="1" applyProtection="1" quotePrefix="1">
      <alignment horizontal="left" vertical="center" wrapText="1"/>
      <protection locked="0"/>
    </xf>
    <xf numFmtId="0" fontId="7" fillId="2" borderId="19" xfId="0" applyFont="1" applyFill="1" applyBorder="1" applyAlignment="1" applyProtection="1" quotePrefix="1">
      <alignment horizontal="left" vertical="center" wrapText="1"/>
      <protection locked="0"/>
    </xf>
    <xf numFmtId="0" fontId="7" fillId="2" borderId="57" xfId="0" applyFont="1" applyFill="1" applyBorder="1" applyAlignment="1" applyProtection="1" quotePrefix="1">
      <alignment horizontal="left" vertical="center" wrapText="1"/>
      <protection locked="0"/>
    </xf>
    <xf numFmtId="0" fontId="7" fillId="2" borderId="15" xfId="0" applyFont="1" applyFill="1" applyBorder="1" applyAlignment="1" applyProtection="1" quotePrefix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57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36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8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4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57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5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>
      <alignment horizontal="left" vertical="center" wrapText="1" indent="2"/>
      <protection locked="0"/>
    </xf>
    <xf numFmtId="0" fontId="7" fillId="2" borderId="57" xfId="0" applyFont="1" applyFill="1" applyBorder="1" applyAlignment="1" applyProtection="1">
      <alignment horizontal="left" vertical="center" wrapText="1" indent="2"/>
      <protection locked="0"/>
    </xf>
    <xf numFmtId="0" fontId="7" fillId="2" borderId="15" xfId="0" applyFont="1" applyFill="1" applyBorder="1" applyAlignment="1" applyProtection="1">
      <alignment horizontal="left" vertical="center" wrapText="1" indent="2"/>
      <protection locked="0"/>
    </xf>
    <xf numFmtId="0" fontId="13" fillId="2" borderId="16" xfId="0" applyFont="1" applyFill="1" applyBorder="1" applyAlignment="1" applyProtection="1" quotePrefix="1">
      <alignment horizontal="left" vertical="center" wrapText="1"/>
      <protection locked="0"/>
    </xf>
    <xf numFmtId="0" fontId="13" fillId="2" borderId="17" xfId="0" applyFont="1" applyFill="1" applyBorder="1" applyAlignment="1" applyProtection="1" quotePrefix="1">
      <alignment horizontal="left" vertical="center" wrapText="1"/>
      <protection locked="0"/>
    </xf>
    <xf numFmtId="0" fontId="13" fillId="2" borderId="13" xfId="0" applyFont="1" applyFill="1" applyBorder="1" applyAlignment="1" applyProtection="1" quotePrefix="1">
      <alignment horizontal="left" vertical="center" wrapText="1"/>
      <protection locked="0"/>
    </xf>
    <xf numFmtId="0" fontId="7" fillId="2" borderId="3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4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7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36" xfId="0" applyFont="1" applyFill="1" applyBorder="1" applyAlignment="1" applyProtection="1" quotePrefix="1">
      <alignment vertical="center" wrapText="1"/>
      <protection locked="0"/>
    </xf>
    <xf numFmtId="0" fontId="7" fillId="2" borderId="18" xfId="0" applyFont="1" applyFill="1" applyBorder="1" applyAlignment="1" applyProtection="1" quotePrefix="1">
      <alignment vertical="center" wrapText="1"/>
      <protection locked="0"/>
    </xf>
    <xf numFmtId="0" fontId="7" fillId="2" borderId="14" xfId="0" applyFont="1" applyFill="1" applyBorder="1" applyAlignment="1" applyProtection="1" quotePrefix="1">
      <alignment vertical="center" wrapText="1"/>
      <protection locked="0"/>
    </xf>
    <xf numFmtId="0" fontId="7" fillId="2" borderId="58" xfId="0" applyFont="1" applyFill="1" applyBorder="1" applyAlignment="1" applyProtection="1" quotePrefix="1">
      <alignment horizontal="left" vertical="center" wrapText="1"/>
      <protection locked="0"/>
    </xf>
    <xf numFmtId="0" fontId="7" fillId="2" borderId="0" xfId="0" applyFont="1" applyFill="1" applyBorder="1" applyAlignment="1" applyProtection="1" quotePrefix="1">
      <alignment horizontal="left" vertical="center" wrapText="1"/>
      <protection locked="0"/>
    </xf>
    <xf numFmtId="0" fontId="7" fillId="2" borderId="59" xfId="0" applyFont="1" applyFill="1" applyBorder="1" applyAlignment="1" applyProtection="1" quotePrefix="1">
      <alignment horizontal="left" vertical="center" wrapText="1"/>
      <protection locked="0"/>
    </xf>
    <xf numFmtId="0" fontId="13" fillId="2" borderId="19" xfId="0" applyFont="1" applyFill="1" applyBorder="1" applyAlignment="1" applyProtection="1" quotePrefix="1">
      <alignment horizontal="left" vertical="center" wrapText="1"/>
      <protection locked="0"/>
    </xf>
    <xf numFmtId="0" fontId="13" fillId="2" borderId="57" xfId="0" applyFont="1" applyFill="1" applyBorder="1" applyAlignment="1" applyProtection="1" quotePrefix="1">
      <alignment horizontal="left" vertical="center" wrapText="1"/>
      <protection locked="0"/>
    </xf>
    <xf numFmtId="0" fontId="13" fillId="2" borderId="15" xfId="0" applyFont="1" applyFill="1" applyBorder="1" applyAlignment="1" applyProtection="1" quotePrefix="1">
      <alignment horizontal="left" vertical="center" wrapText="1"/>
      <protection locked="0"/>
    </xf>
    <xf numFmtId="0" fontId="12" fillId="2" borderId="19" xfId="0" applyFont="1" applyFill="1" applyBorder="1" applyAlignment="1" applyProtection="1" quotePrefix="1">
      <alignment horizontal="center" vertical="center"/>
      <protection locked="0"/>
    </xf>
    <xf numFmtId="0" fontId="12" fillId="2" borderId="57" xfId="0" applyFont="1" applyFill="1" applyBorder="1" applyAlignment="1" applyProtection="1" quotePrefix="1">
      <alignment horizontal="center" vertical="center"/>
      <protection locked="0"/>
    </xf>
    <xf numFmtId="0" fontId="12" fillId="2" borderId="15" xfId="0" applyFont="1" applyFill="1" applyBorder="1" applyAlignment="1" applyProtection="1" quotePrefix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57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184" fontId="7" fillId="2" borderId="12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58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0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59" xfId="0" applyFont="1" applyFill="1" applyBorder="1" applyAlignment="1" applyProtection="1" quotePrefix="1">
      <alignment horizontal="left" vertical="center" wrapText="1" indent="1"/>
      <protection locked="0"/>
    </xf>
    <xf numFmtId="0" fontId="17" fillId="2" borderId="17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X28" sqref="BX28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230</v>
      </c>
      <c r="B7" s="223"/>
      <c r="C7" s="223"/>
      <c r="D7" s="86"/>
      <c r="E7" s="74">
        <f>ноябрь!E49</f>
        <v>0</v>
      </c>
      <c r="F7" s="74">
        <f>ноябрь!F49</f>
        <v>0</v>
      </c>
      <c r="G7" s="74">
        <f>ноябрь!G49</f>
        <v>0</v>
      </c>
      <c r="H7" s="74">
        <f>ноябрь!H49</f>
        <v>0</v>
      </c>
      <c r="I7" s="74">
        <f>ноябрь!I49</f>
        <v>0</v>
      </c>
      <c r="J7" s="74">
        <f>ноябрь!J49</f>
        <v>0</v>
      </c>
      <c r="K7" s="74">
        <f>ноябрь!K49</f>
        <v>250000</v>
      </c>
      <c r="L7" s="74">
        <f>ноябрь!L49</f>
        <v>0</v>
      </c>
      <c r="M7" s="74">
        <f>ноябрь!M49</f>
        <v>0</v>
      </c>
      <c r="N7" s="74">
        <f>ноябрь!N49</f>
        <v>0</v>
      </c>
      <c r="O7" s="74">
        <f>ноябрь!O49</f>
        <v>0</v>
      </c>
      <c r="P7" s="74">
        <f>ноябрь!P49</f>
        <v>0</v>
      </c>
      <c r="Q7" s="74">
        <f>ноябрь!Q49</f>
        <v>0</v>
      </c>
      <c r="R7" s="74">
        <f>ноябрь!R49</f>
        <v>0</v>
      </c>
      <c r="S7" s="74">
        <f>ноябрь!S49</f>
        <v>0</v>
      </c>
      <c r="T7" s="74">
        <f>ноябрь!T49</f>
        <v>0</v>
      </c>
      <c r="U7" s="74">
        <f>ноябрь!U49</f>
        <v>0</v>
      </c>
      <c r="V7" s="74">
        <f>ноябрь!V49</f>
        <v>0</v>
      </c>
      <c r="W7" s="74">
        <f>ноябрь!W49</f>
        <v>0</v>
      </c>
      <c r="X7" s="74">
        <f>ноябрь!X49</f>
        <v>0</v>
      </c>
      <c r="Y7" s="74">
        <f>ноябрь!Y49</f>
        <v>0</v>
      </c>
      <c r="Z7" s="74">
        <f>ноябрь!Z49</f>
        <v>0</v>
      </c>
      <c r="AA7" s="74">
        <f>ноябрь!AA49</f>
        <v>0</v>
      </c>
      <c r="AB7" s="74">
        <f>ноябрь!AB49</f>
        <v>0</v>
      </c>
      <c r="AC7" s="74">
        <f>ноябрь!AC49</f>
        <v>0</v>
      </c>
      <c r="AD7" s="74">
        <f>ноябрь!AD49</f>
        <v>0</v>
      </c>
      <c r="AE7" s="74">
        <f>ноябрь!AE49</f>
        <v>0</v>
      </c>
      <c r="AF7" s="74">
        <f>ноябрь!AF49</f>
        <v>0</v>
      </c>
      <c r="AG7" s="74">
        <f>ноябрь!AG49</f>
        <v>0</v>
      </c>
      <c r="AH7" s="74">
        <f>ноябрь!AH49</f>
        <v>0</v>
      </c>
      <c r="AI7" s="74">
        <f>ноябрь!AI49</f>
        <v>0</v>
      </c>
      <c r="AJ7" s="74">
        <f>ноябрь!AJ49</f>
        <v>0</v>
      </c>
      <c r="AK7" s="74">
        <f>ноябрь!AK49</f>
        <v>0</v>
      </c>
      <c r="AL7" s="74">
        <f>ноябрь!AL49</f>
        <v>0</v>
      </c>
      <c r="AM7" s="74">
        <f>ноябрь!AM49</f>
        <v>680250</v>
      </c>
      <c r="AN7" s="74">
        <f>ноябрь!AN49</f>
        <v>0</v>
      </c>
      <c r="AO7" s="74">
        <f>ноябрь!AO49</f>
        <v>0</v>
      </c>
      <c r="AP7" s="74">
        <f>ноябрь!AP49</f>
        <v>0</v>
      </c>
      <c r="AQ7" s="74">
        <f>ноябрь!AQ49</f>
        <v>0</v>
      </c>
      <c r="AR7" s="74">
        <f>ноябрь!AR49</f>
        <v>0</v>
      </c>
      <c r="AS7" s="74">
        <f>ноябрь!AS49</f>
        <v>0</v>
      </c>
      <c r="AT7" s="74">
        <f>ноябрь!AT49</f>
        <v>0</v>
      </c>
      <c r="AU7" s="74">
        <f>ноябрь!AU49</f>
        <v>0</v>
      </c>
      <c r="AV7" s="74">
        <f>ноябрь!AV49</f>
        <v>0</v>
      </c>
      <c r="AW7" s="74">
        <f>ноябрь!AW49</f>
        <v>0</v>
      </c>
      <c r="AX7" s="74">
        <f>ноябрь!AX49</f>
        <v>0</v>
      </c>
      <c r="AY7" s="74">
        <f>ноябрь!AY49</f>
        <v>0</v>
      </c>
      <c r="AZ7" s="74">
        <f>ноябрь!AZ49</f>
        <v>0</v>
      </c>
      <c r="BA7" s="74">
        <f>ноябрь!BA49</f>
        <v>0</v>
      </c>
      <c r="BB7" s="74">
        <f>ноябрь!BB49</f>
        <v>0</v>
      </c>
      <c r="BC7" s="74">
        <f>ноябрь!BC49</f>
        <v>0</v>
      </c>
      <c r="BD7" s="74">
        <f>ноябрь!BD49</f>
        <v>0</v>
      </c>
      <c r="BE7" s="74">
        <f>ноябрь!BE49</f>
        <v>0</v>
      </c>
      <c r="BF7" s="74">
        <f>ноябрь!BF49</f>
        <v>0</v>
      </c>
      <c r="BG7" s="74">
        <f>ноябрь!BG49</f>
        <v>0</v>
      </c>
      <c r="BH7" s="74">
        <f>ноябрь!BH49</f>
        <v>0</v>
      </c>
      <c r="BI7" s="74">
        <f>ноябрь!BI49</f>
        <v>0</v>
      </c>
      <c r="BJ7" s="74">
        <f>ноябрь!BJ49</f>
        <v>930250</v>
      </c>
      <c r="BK7" s="74">
        <f>ноябрь!BK49</f>
        <v>0</v>
      </c>
      <c r="BL7" s="74">
        <f>ноябрь!BL49</f>
        <v>0</v>
      </c>
      <c r="BM7" s="74">
        <f>ноябрь!BM49</f>
        <v>0</v>
      </c>
      <c r="BN7" s="74">
        <f>ноябрь!BN49</f>
        <v>80000</v>
      </c>
      <c r="BO7" s="74">
        <f>ноябрь!BO49</f>
        <v>0</v>
      </c>
      <c r="BP7" s="74">
        <f>ноябрь!BP49</f>
        <v>300250</v>
      </c>
      <c r="BQ7" s="74">
        <f>ноябрь!BQ49</f>
        <v>0</v>
      </c>
      <c r="BR7" s="74">
        <f>ноябрь!BR49</f>
        <v>300000</v>
      </c>
      <c r="BS7" s="74">
        <f>ноябрь!BS49</f>
        <v>0</v>
      </c>
      <c r="BT7" s="74">
        <f>ноябрь!BT49</f>
        <v>0</v>
      </c>
      <c r="BU7" s="74">
        <f>ноябрь!BU49</f>
        <v>0</v>
      </c>
      <c r="BV7" s="74">
        <f>ноябрь!BV49</f>
        <v>250000</v>
      </c>
      <c r="BW7" s="74">
        <f>ноябрь!BW49</f>
        <v>0</v>
      </c>
      <c r="BX7" s="74">
        <f>ноябрь!BX49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AU4:AV5"/>
    <mergeCell ref="AF4:AG5"/>
    <mergeCell ref="AH6:AJ6"/>
    <mergeCell ref="S4:T5"/>
    <mergeCell ref="AS4:AT5"/>
    <mergeCell ref="AM4:AN5"/>
    <mergeCell ref="AQ4:AR5"/>
    <mergeCell ref="AO4:AP5"/>
    <mergeCell ref="A4:A6"/>
    <mergeCell ref="D4:D6"/>
    <mergeCell ref="AK4:AL5"/>
    <mergeCell ref="M4:N5"/>
    <mergeCell ref="X6:AE6"/>
    <mergeCell ref="O4:P5"/>
    <mergeCell ref="AH4:AJ4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E57:F57"/>
    <mergeCell ref="G57:H57"/>
    <mergeCell ref="E58:F58"/>
    <mergeCell ref="E59:F59"/>
    <mergeCell ref="E60:F60"/>
    <mergeCell ref="E61:F61"/>
    <mergeCell ref="G58:H58"/>
    <mergeCell ref="G59:H59"/>
    <mergeCell ref="G60:H60"/>
    <mergeCell ref="G61:H61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A64"/>
  <sheetViews>
    <sheetView view="pageBreakPreview" zoomScale="85" zoomScaleSheetLayoutView="85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6" sqref="D16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79" s="89" customFormat="1" ht="29.25" customHeight="1" thickBot="1">
      <c r="A7" s="222" t="s">
        <v>221</v>
      </c>
      <c r="B7" s="223"/>
      <c r="C7" s="223"/>
      <c r="D7" s="86"/>
      <c r="E7" s="74">
        <f>февраль!E49</f>
        <v>0</v>
      </c>
      <c r="F7" s="74">
        <f>февраль!F49</f>
        <v>0</v>
      </c>
      <c r="G7" s="74">
        <f>февраль!G49</f>
        <v>0</v>
      </c>
      <c r="H7" s="74">
        <f>февраль!H49</f>
        <v>0</v>
      </c>
      <c r="I7" s="74">
        <f>февраль!I49</f>
        <v>0</v>
      </c>
      <c r="J7" s="74">
        <f>февраль!J49</f>
        <v>0</v>
      </c>
      <c r="K7" s="74">
        <f>февраль!K49</f>
        <v>250000</v>
      </c>
      <c r="L7" s="74">
        <f>февраль!L49</f>
        <v>0</v>
      </c>
      <c r="M7" s="74">
        <f>февраль!M49</f>
        <v>0</v>
      </c>
      <c r="N7" s="74">
        <f>февраль!N49</f>
        <v>0</v>
      </c>
      <c r="O7" s="74">
        <f>февраль!O49</f>
        <v>0</v>
      </c>
      <c r="P7" s="74">
        <f>февраль!P49</f>
        <v>0</v>
      </c>
      <c r="Q7" s="74">
        <f>февраль!Q49</f>
        <v>0</v>
      </c>
      <c r="R7" s="74">
        <f>февраль!R49</f>
        <v>0</v>
      </c>
      <c r="S7" s="74">
        <f>февраль!S49</f>
        <v>0</v>
      </c>
      <c r="T7" s="74">
        <f>февраль!T49</f>
        <v>0</v>
      </c>
      <c r="U7" s="74">
        <f>февраль!U49</f>
        <v>0</v>
      </c>
      <c r="V7" s="74">
        <f>февраль!V49</f>
        <v>0</v>
      </c>
      <c r="W7" s="74">
        <f>февраль!W49</f>
        <v>0</v>
      </c>
      <c r="X7" s="74">
        <f>февраль!X49</f>
        <v>0</v>
      </c>
      <c r="Y7" s="74">
        <f>февраль!Y49</f>
        <v>0</v>
      </c>
      <c r="Z7" s="74">
        <f>февраль!Z49</f>
        <v>0</v>
      </c>
      <c r="AA7" s="74">
        <f>февраль!AA49</f>
        <v>0</v>
      </c>
      <c r="AB7" s="74">
        <f>февраль!AB49</f>
        <v>0</v>
      </c>
      <c r="AC7" s="74">
        <f>февраль!AC49</f>
        <v>0</v>
      </c>
      <c r="AD7" s="74">
        <f>февраль!AD49</f>
        <v>0</v>
      </c>
      <c r="AE7" s="74">
        <f>февраль!AE49</f>
        <v>0</v>
      </c>
      <c r="AF7" s="74">
        <f>февраль!AF49</f>
        <v>0</v>
      </c>
      <c r="AG7" s="74">
        <f>февраль!AG49</f>
        <v>0</v>
      </c>
      <c r="AH7" s="74">
        <f>февраль!AH49</f>
        <v>0</v>
      </c>
      <c r="AI7" s="74">
        <f>февраль!AI49</f>
        <v>0</v>
      </c>
      <c r="AJ7" s="74">
        <f>февраль!AJ49</f>
        <v>0</v>
      </c>
      <c r="AK7" s="74">
        <f>февраль!AK49</f>
        <v>0</v>
      </c>
      <c r="AL7" s="74">
        <f>февраль!AL49</f>
        <v>0</v>
      </c>
      <c r="AM7" s="74">
        <f>февраль!AM49</f>
        <v>680250</v>
      </c>
      <c r="AN7" s="74">
        <f>февраль!AN49</f>
        <v>0</v>
      </c>
      <c r="AO7" s="74">
        <f>февраль!AO49</f>
        <v>0</v>
      </c>
      <c r="AP7" s="74">
        <f>февраль!AP49</f>
        <v>0</v>
      </c>
      <c r="AQ7" s="74">
        <f>февраль!AQ49</f>
        <v>0</v>
      </c>
      <c r="AR7" s="74">
        <f>февраль!AR49</f>
        <v>0</v>
      </c>
      <c r="AS7" s="74">
        <f>февраль!AS49</f>
        <v>0</v>
      </c>
      <c r="AT7" s="74">
        <f>февраль!AT49</f>
        <v>0</v>
      </c>
      <c r="AU7" s="74">
        <f>февраль!AU49</f>
        <v>0</v>
      </c>
      <c r="AV7" s="74">
        <f>февраль!AV49</f>
        <v>0</v>
      </c>
      <c r="AW7" s="74">
        <f>февраль!AW49</f>
        <v>0</v>
      </c>
      <c r="AX7" s="74">
        <f>февраль!AX49</f>
        <v>0</v>
      </c>
      <c r="AY7" s="74">
        <f>февраль!AY49</f>
        <v>0</v>
      </c>
      <c r="AZ7" s="74">
        <f>февраль!AZ49</f>
        <v>0</v>
      </c>
      <c r="BA7" s="74">
        <f>февраль!BA49</f>
        <v>0</v>
      </c>
      <c r="BB7" s="74">
        <f>февраль!BB49</f>
        <v>0</v>
      </c>
      <c r="BC7" s="74">
        <f>февраль!BC49</f>
        <v>0</v>
      </c>
      <c r="BD7" s="74">
        <f>февраль!BD49</f>
        <v>0</v>
      </c>
      <c r="BE7" s="74">
        <f>февраль!BE49</f>
        <v>0</v>
      </c>
      <c r="BF7" s="74">
        <f>февраль!BF49</f>
        <v>0</v>
      </c>
      <c r="BG7" s="74">
        <f>февраль!BG49</f>
        <v>0</v>
      </c>
      <c r="BH7" s="74">
        <f>февраль!BH49</f>
        <v>0</v>
      </c>
      <c r="BI7" s="74">
        <f>февраль!BI49</f>
        <v>0</v>
      </c>
      <c r="BJ7" s="74">
        <f>февраль!BJ49</f>
        <v>930250</v>
      </c>
      <c r="BK7" s="74">
        <f>февраль!BK49</f>
        <v>0</v>
      </c>
      <c r="BL7" s="74">
        <f>февраль!BL49</f>
        <v>0</v>
      </c>
      <c r="BM7" s="74">
        <f>февраль!BM49</f>
        <v>0</v>
      </c>
      <c r="BN7" s="74">
        <f>февраль!BN49</f>
        <v>80000</v>
      </c>
      <c r="BO7" s="74">
        <f>февраль!BO49</f>
        <v>0</v>
      </c>
      <c r="BP7" s="74">
        <f>февраль!BP49</f>
        <v>300250</v>
      </c>
      <c r="BQ7" s="74">
        <f>февраль!BQ49</f>
        <v>0</v>
      </c>
      <c r="BR7" s="74">
        <f>февраль!BR49</f>
        <v>300000</v>
      </c>
      <c r="BS7" s="74">
        <f>февраль!BS49</f>
        <v>0</v>
      </c>
      <c r="BT7" s="74">
        <f>февраль!BT49</f>
        <v>0</v>
      </c>
      <c r="BU7" s="74">
        <f>февраль!BU49</f>
        <v>0</v>
      </c>
      <c r="BV7" s="74">
        <f>февраль!BV49</f>
        <v>250000</v>
      </c>
      <c r="BW7" s="74">
        <f>февраль!BW49</f>
        <v>0</v>
      </c>
      <c r="BX7" s="74">
        <f>январь!BX49</f>
        <v>0</v>
      </c>
      <c r="BY7" s="83"/>
      <c r="BZ7" s="87"/>
      <c r="CA7" s="88"/>
    </row>
    <row r="8" spans="1:79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</row>
    <row r="9" spans="1:79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</row>
    <row r="10" spans="1:79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</row>
    <row r="11" spans="1:79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</row>
    <row r="12" spans="1:79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</row>
    <row r="13" spans="1:79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</row>
    <row r="14" spans="1:79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</row>
    <row r="15" spans="1:79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</row>
    <row r="16" spans="1:79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</row>
    <row r="17" spans="1:79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</row>
    <row r="18" spans="1:79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</row>
    <row r="19" spans="1:79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</row>
    <row r="20" spans="1:79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</row>
    <row r="21" spans="1:79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E60:F60"/>
    <mergeCell ref="E61:F61"/>
    <mergeCell ref="G58:H58"/>
    <mergeCell ref="G59:H59"/>
    <mergeCell ref="G60:H60"/>
    <mergeCell ref="G61:H61"/>
    <mergeCell ref="E57:F57"/>
    <mergeCell ref="G57:H57"/>
    <mergeCell ref="E58:F58"/>
    <mergeCell ref="E59:F59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A4:A6"/>
    <mergeCell ref="D4:D6"/>
    <mergeCell ref="AK4:AL5"/>
    <mergeCell ref="M4:N5"/>
    <mergeCell ref="X6:AE6"/>
    <mergeCell ref="O4:P5"/>
    <mergeCell ref="AH4:AJ4"/>
    <mergeCell ref="AU4:AV5"/>
    <mergeCell ref="AF4:AG5"/>
    <mergeCell ref="AH6:AJ6"/>
    <mergeCell ref="S4:T5"/>
    <mergeCell ref="AS4:AT5"/>
    <mergeCell ref="AM4:AN5"/>
    <mergeCell ref="AQ4:AR5"/>
    <mergeCell ref="AO4:AP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A64"/>
  <sheetViews>
    <sheetView view="pageBreakPreview" zoomScale="85" zoomScaleSheetLayoutView="85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W26" sqref="BW26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79" s="89" customFormat="1" ht="29.25" customHeight="1" thickBot="1">
      <c r="A7" s="222" t="s">
        <v>188</v>
      </c>
      <c r="B7" s="223"/>
      <c r="C7" s="223"/>
      <c r="D7" s="86"/>
      <c r="E7" s="74">
        <f>январь!E49</f>
        <v>0</v>
      </c>
      <c r="F7" s="74">
        <f>январь!F49</f>
        <v>0</v>
      </c>
      <c r="G7" s="74">
        <f>январь!G49</f>
        <v>0</v>
      </c>
      <c r="H7" s="74">
        <f>январь!H49</f>
        <v>0</v>
      </c>
      <c r="I7" s="74">
        <f>январь!I49</f>
        <v>0</v>
      </c>
      <c r="J7" s="74">
        <f>январь!J49</f>
        <v>0</v>
      </c>
      <c r="K7" s="74">
        <f>январь!K49</f>
        <v>250000</v>
      </c>
      <c r="L7" s="74">
        <f>январь!L49</f>
        <v>0</v>
      </c>
      <c r="M7" s="74">
        <f>январь!M49</f>
        <v>0</v>
      </c>
      <c r="N7" s="74">
        <f>январь!N49</f>
        <v>0</v>
      </c>
      <c r="O7" s="74">
        <f>январь!O49</f>
        <v>0</v>
      </c>
      <c r="P7" s="74">
        <f>январь!P49</f>
        <v>0</v>
      </c>
      <c r="Q7" s="74">
        <f>январь!Q49</f>
        <v>0</v>
      </c>
      <c r="R7" s="74">
        <f>январь!R49</f>
        <v>0</v>
      </c>
      <c r="S7" s="74">
        <f>январь!S49</f>
        <v>0</v>
      </c>
      <c r="T7" s="74">
        <f>январь!T49</f>
        <v>0</v>
      </c>
      <c r="U7" s="74">
        <f>январь!U49</f>
        <v>0</v>
      </c>
      <c r="V7" s="74">
        <f>январь!V49</f>
        <v>0</v>
      </c>
      <c r="W7" s="74">
        <f>январь!W49</f>
        <v>0</v>
      </c>
      <c r="X7" s="74">
        <f>январь!X49</f>
        <v>0</v>
      </c>
      <c r="Y7" s="74">
        <f>январь!Y49</f>
        <v>0</v>
      </c>
      <c r="Z7" s="74">
        <f>январь!Z49</f>
        <v>0</v>
      </c>
      <c r="AA7" s="74">
        <f>январь!AA49</f>
        <v>0</v>
      </c>
      <c r="AB7" s="74">
        <f>январь!AB49</f>
        <v>0</v>
      </c>
      <c r="AC7" s="74">
        <f>январь!AC49</f>
        <v>0</v>
      </c>
      <c r="AD7" s="74">
        <f>январь!AD49</f>
        <v>0</v>
      </c>
      <c r="AE7" s="74">
        <f>январь!AE49</f>
        <v>0</v>
      </c>
      <c r="AF7" s="74">
        <f>январь!AF49</f>
        <v>0</v>
      </c>
      <c r="AG7" s="74">
        <f>январь!AG49</f>
        <v>0</v>
      </c>
      <c r="AH7" s="74">
        <f>январь!AH49</f>
        <v>0</v>
      </c>
      <c r="AI7" s="74">
        <f>январь!AI49</f>
        <v>0</v>
      </c>
      <c r="AJ7" s="74">
        <f>январь!AJ49</f>
        <v>0</v>
      </c>
      <c r="AK7" s="74">
        <f>январь!AK49</f>
        <v>0</v>
      </c>
      <c r="AL7" s="74">
        <f>январь!AL49</f>
        <v>0</v>
      </c>
      <c r="AM7" s="74">
        <f>январь!AM49</f>
        <v>680250</v>
      </c>
      <c r="AN7" s="74">
        <f>январь!AN49</f>
        <v>0</v>
      </c>
      <c r="AO7" s="74">
        <f>январь!AO49</f>
        <v>0</v>
      </c>
      <c r="AP7" s="74">
        <f>январь!AP49</f>
        <v>0</v>
      </c>
      <c r="AQ7" s="74">
        <f>январь!AQ49</f>
        <v>0</v>
      </c>
      <c r="AR7" s="74">
        <f>январь!AR49</f>
        <v>0</v>
      </c>
      <c r="AS7" s="74">
        <f>январь!AS49</f>
        <v>0</v>
      </c>
      <c r="AT7" s="74">
        <f>январь!AT49</f>
        <v>0</v>
      </c>
      <c r="AU7" s="74">
        <f>январь!AU49</f>
        <v>0</v>
      </c>
      <c r="AV7" s="74">
        <f>январь!AV49</f>
        <v>0</v>
      </c>
      <c r="AW7" s="74">
        <f>январь!AW49</f>
        <v>0</v>
      </c>
      <c r="AX7" s="74">
        <f>январь!AX49</f>
        <v>0</v>
      </c>
      <c r="AY7" s="74">
        <f>январь!AY49</f>
        <v>0</v>
      </c>
      <c r="AZ7" s="74">
        <f>январь!AZ49</f>
        <v>0</v>
      </c>
      <c r="BA7" s="74">
        <f>январь!BA49</f>
        <v>0</v>
      </c>
      <c r="BB7" s="74">
        <f>январь!BB49</f>
        <v>0</v>
      </c>
      <c r="BC7" s="74">
        <f>январь!BC49</f>
        <v>0</v>
      </c>
      <c r="BD7" s="74">
        <f>январь!BD49</f>
        <v>0</v>
      </c>
      <c r="BE7" s="74">
        <f>январь!BE49</f>
        <v>0</v>
      </c>
      <c r="BF7" s="74">
        <f>январь!BF49</f>
        <v>0</v>
      </c>
      <c r="BG7" s="74">
        <f>январь!BG49</f>
        <v>0</v>
      </c>
      <c r="BH7" s="74">
        <f>январь!BH49</f>
        <v>0</v>
      </c>
      <c r="BI7" s="74">
        <f>январь!BI49</f>
        <v>0</v>
      </c>
      <c r="BJ7" s="74">
        <f>январь!BJ49</f>
        <v>930250</v>
      </c>
      <c r="BK7" s="74">
        <f>январь!BK49</f>
        <v>0</v>
      </c>
      <c r="BL7" s="74">
        <f>январь!BL49</f>
        <v>0</v>
      </c>
      <c r="BM7" s="74">
        <f>январь!BM49</f>
        <v>0</v>
      </c>
      <c r="BN7" s="74">
        <f>январь!BN49</f>
        <v>80000</v>
      </c>
      <c r="BO7" s="74">
        <f>январь!BO49</f>
        <v>0</v>
      </c>
      <c r="BP7" s="74">
        <f>январь!BP49</f>
        <v>300250</v>
      </c>
      <c r="BQ7" s="74">
        <f>январь!BQ49</f>
        <v>0</v>
      </c>
      <c r="BR7" s="74">
        <f>январь!BR49</f>
        <v>300000</v>
      </c>
      <c r="BS7" s="74">
        <f>январь!BS49</f>
        <v>0</v>
      </c>
      <c r="BT7" s="74">
        <f>январь!BT49</f>
        <v>0</v>
      </c>
      <c r="BU7" s="74">
        <f>январь!BU49</f>
        <v>0</v>
      </c>
      <c r="BV7" s="74">
        <f>январь!BV49</f>
        <v>250000</v>
      </c>
      <c r="BW7" s="74">
        <f>январь!BW49</f>
        <v>0</v>
      </c>
      <c r="BX7" s="74">
        <f>январь!BX49</f>
        <v>0</v>
      </c>
      <c r="BY7" s="83"/>
      <c r="BZ7" s="87"/>
      <c r="CA7" s="88"/>
    </row>
    <row r="8" spans="1:79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</row>
    <row r="9" spans="1:79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</row>
    <row r="10" spans="1:79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</row>
    <row r="11" spans="1:79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</row>
    <row r="12" spans="1:79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</row>
    <row r="13" spans="1:79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</row>
    <row r="14" spans="1:79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</row>
    <row r="15" spans="1:79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</row>
    <row r="16" spans="1:79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</row>
    <row r="17" spans="1:79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</row>
    <row r="18" spans="1:79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</row>
    <row r="19" spans="1:79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</row>
    <row r="20" spans="1:79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</row>
    <row r="21" spans="1:79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AU4:AV5"/>
    <mergeCell ref="AF4:AG5"/>
    <mergeCell ref="AH6:AJ6"/>
    <mergeCell ref="S4:T5"/>
    <mergeCell ref="AS4:AT5"/>
    <mergeCell ref="AM4:AN5"/>
    <mergeCell ref="AQ4:AR5"/>
    <mergeCell ref="AO4:AP5"/>
    <mergeCell ref="A4:A6"/>
    <mergeCell ref="D4:D6"/>
    <mergeCell ref="AK4:AL5"/>
    <mergeCell ref="M4:N5"/>
    <mergeCell ref="X6:AE6"/>
    <mergeCell ref="O4:P5"/>
    <mergeCell ref="AH4:AJ4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E57:F57"/>
    <mergeCell ref="G57:H57"/>
    <mergeCell ref="E58:F58"/>
    <mergeCell ref="E59:F59"/>
    <mergeCell ref="E60:F60"/>
    <mergeCell ref="E61:F61"/>
    <mergeCell ref="G58:H58"/>
    <mergeCell ref="G59:H59"/>
    <mergeCell ref="G60:H60"/>
    <mergeCell ref="G61:H61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A64"/>
  <sheetViews>
    <sheetView tabSelected="1" view="pageBreakPreview" zoomScale="85" zoomScaleSheetLayoutView="85" workbookViewId="0" topLeftCell="A1">
      <pane xSplit="4" ySplit="7" topLeftCell="AY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G14" sqref="BG14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79" s="89" customFormat="1" ht="29.25" customHeight="1" thickBot="1">
      <c r="A7" s="222" t="s">
        <v>14</v>
      </c>
      <c r="B7" s="223"/>
      <c r="C7" s="223"/>
      <c r="D7" s="86"/>
      <c r="E7" s="74">
        <v>0</v>
      </c>
      <c r="F7" s="75" t="s">
        <v>112</v>
      </c>
      <c r="G7" s="75" t="s">
        <v>112</v>
      </c>
      <c r="H7" s="75">
        <v>0</v>
      </c>
      <c r="I7" s="75">
        <v>0</v>
      </c>
      <c r="J7" s="75" t="s">
        <v>112</v>
      </c>
      <c r="K7" s="75">
        <v>0</v>
      </c>
      <c r="L7" s="75" t="s">
        <v>112</v>
      </c>
      <c r="M7" s="75">
        <v>0</v>
      </c>
      <c r="N7" s="75" t="s">
        <v>112</v>
      </c>
      <c r="O7" s="75" t="s">
        <v>112</v>
      </c>
      <c r="P7" s="73" t="s">
        <v>112</v>
      </c>
      <c r="Q7" s="76" t="s">
        <v>112</v>
      </c>
      <c r="R7" s="76" t="s">
        <v>112</v>
      </c>
      <c r="S7" s="75" t="s">
        <v>112</v>
      </c>
      <c r="T7" s="73" t="s">
        <v>112</v>
      </c>
      <c r="U7" s="76" t="s">
        <v>112</v>
      </c>
      <c r="V7" s="76" t="s">
        <v>112</v>
      </c>
      <c r="W7" s="76" t="s">
        <v>112</v>
      </c>
      <c r="X7" s="76" t="s">
        <v>112</v>
      </c>
      <c r="Y7" s="76" t="s">
        <v>112</v>
      </c>
      <c r="Z7" s="76" t="s">
        <v>112</v>
      </c>
      <c r="AA7" s="76" t="s">
        <v>112</v>
      </c>
      <c r="AB7" s="76" t="s">
        <v>112</v>
      </c>
      <c r="AC7" s="76" t="s">
        <v>112</v>
      </c>
      <c r="AD7" s="76" t="s">
        <v>112</v>
      </c>
      <c r="AE7" s="76" t="s">
        <v>112</v>
      </c>
      <c r="AF7" s="76" t="s">
        <v>112</v>
      </c>
      <c r="AG7" s="76" t="s">
        <v>112</v>
      </c>
      <c r="AH7" s="76" t="s">
        <v>112</v>
      </c>
      <c r="AI7" s="76" t="s">
        <v>112</v>
      </c>
      <c r="AJ7" s="76" t="s">
        <v>112</v>
      </c>
      <c r="AK7" s="73">
        <v>0</v>
      </c>
      <c r="AL7" s="73" t="s">
        <v>112</v>
      </c>
      <c r="AM7" s="73">
        <v>150000</v>
      </c>
      <c r="AN7" s="73" t="s">
        <v>112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7">
        <v>0</v>
      </c>
      <c r="BF7" s="73">
        <v>0</v>
      </c>
      <c r="BG7" s="73">
        <v>0</v>
      </c>
      <c r="BH7" s="73">
        <v>0</v>
      </c>
      <c r="BI7" s="73">
        <v>0</v>
      </c>
      <c r="BJ7" s="201">
        <f>BL7+BN7+BP7+BR7+BT7+BV7+BX7</f>
        <v>150000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202">
        <v>150000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/>
      <c r="BZ7" s="87"/>
      <c r="CA7" s="88"/>
    </row>
    <row r="8" spans="1:79" s="84" customFormat="1" ht="21.75" customHeight="1">
      <c r="A8" s="176" t="s">
        <v>135</v>
      </c>
      <c r="B8" s="85"/>
      <c r="C8" s="8" t="s">
        <v>192</v>
      </c>
      <c r="D8" s="92">
        <v>1000000</v>
      </c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>S8+Q8+AF8</f>
        <v>0</v>
      </c>
      <c r="P8" s="145"/>
      <c r="Q8" s="128"/>
      <c r="R8" s="152"/>
      <c r="S8" s="121">
        <f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0" ref="AF8:AF24">AH8+AI8+AJ8</f>
        <v>0</v>
      </c>
      <c r="AG8" s="152"/>
      <c r="AH8" s="170"/>
      <c r="AI8" s="170"/>
      <c r="AJ8" s="170"/>
      <c r="AK8" s="109"/>
      <c r="AL8" s="109"/>
      <c r="AM8" s="109">
        <f>D8</f>
        <v>1000000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>
        <f>D8</f>
        <v>1000000</v>
      </c>
      <c r="BG8" s="120"/>
      <c r="BH8" s="120"/>
      <c r="BI8" s="145">
        <f>BK8+BM8+BO8+BQ8+BS8+BU8+BW8</f>
        <v>0</v>
      </c>
      <c r="BJ8" s="145">
        <f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</row>
    <row r="9" spans="1:79" s="84" customFormat="1" ht="21.75" customHeight="1">
      <c r="A9" s="176" t="s">
        <v>136</v>
      </c>
      <c r="B9" s="85"/>
      <c r="C9" s="8" t="s">
        <v>175</v>
      </c>
      <c r="D9" s="92">
        <v>1000000</v>
      </c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aca="true" t="shared" si="1" ref="O9:O43">S9+Q9+AF9</f>
        <v>0</v>
      </c>
      <c r="P9" s="145"/>
      <c r="Q9" s="128"/>
      <c r="R9" s="152"/>
      <c r="S9" s="121">
        <f>U9+V9+W9+X9+Y9+Z9+AA9+AB9+AC9+AD9+AE9</f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0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>
        <f>D9</f>
        <v>1000000</v>
      </c>
      <c r="BF9" s="120"/>
      <c r="BG9" s="120"/>
      <c r="BH9" s="120"/>
      <c r="BI9" s="145">
        <f aca="true" t="shared" si="2" ref="BI9:BI43">BK9+BM9+BO9+BQ9+BS9+BU9+BW9</f>
        <v>0</v>
      </c>
      <c r="BJ9" s="145">
        <f aca="true" t="shared" si="3" ref="BJ9:BJ43">BL9+BN9+BP9+BR9+BT9+BV9+BX9</f>
        <v>1000000</v>
      </c>
      <c r="BK9" s="152"/>
      <c r="BL9" s="129">
        <f>D9*0.2</f>
        <v>200000</v>
      </c>
      <c r="BM9" s="152"/>
      <c r="BN9" s="121">
        <f>D9*0.7</f>
        <v>700000</v>
      </c>
      <c r="BO9" s="151"/>
      <c r="BP9" s="151">
        <f>D9*0.1</f>
        <v>100000</v>
      </c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</row>
    <row r="10" spans="1:79" s="82" customFormat="1" ht="22.5" customHeight="1">
      <c r="A10" s="176" t="s">
        <v>137</v>
      </c>
      <c r="B10" s="103"/>
      <c r="C10" s="9" t="s">
        <v>116</v>
      </c>
      <c r="D10" s="93">
        <v>650000</v>
      </c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1"/>
        <v>0</v>
      </c>
      <c r="P10" s="145"/>
      <c r="Q10" s="128"/>
      <c r="R10" s="152"/>
      <c r="S10" s="121">
        <f>U10+V10+W10+X10+Y10+Z10+AA10+AB10+AC10+AD10+AE10</f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0"/>
        <v>0</v>
      </c>
      <c r="AG10" s="152"/>
      <c r="AH10" s="170"/>
      <c r="AI10" s="170"/>
      <c r="AJ10" s="170"/>
      <c r="AK10" s="109"/>
      <c r="AL10" s="109"/>
      <c r="AM10" s="109">
        <f>D10</f>
        <v>650000</v>
      </c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2"/>
        <v>0</v>
      </c>
      <c r="BJ10" s="145">
        <f t="shared" si="3"/>
        <v>650000</v>
      </c>
      <c r="BK10" s="152"/>
      <c r="BL10" s="129"/>
      <c r="BM10" s="152"/>
      <c r="BN10" s="121"/>
      <c r="BO10" s="151"/>
      <c r="BP10" s="151"/>
      <c r="BQ10" s="152"/>
      <c r="BR10" s="122">
        <f>D10</f>
        <v>650000</v>
      </c>
      <c r="BS10" s="152"/>
      <c r="BT10" s="174"/>
      <c r="BU10" s="152"/>
      <c r="BV10" s="178"/>
      <c r="BW10" s="152"/>
      <c r="BX10" s="151"/>
      <c r="BY10" s="96"/>
      <c r="BZ10" s="96"/>
      <c r="CA10" s="62"/>
    </row>
    <row r="11" spans="1:79" s="82" customFormat="1" ht="22.5" customHeight="1">
      <c r="A11" s="176" t="s">
        <v>138</v>
      </c>
      <c r="B11" s="105"/>
      <c r="C11" s="9" t="s">
        <v>215</v>
      </c>
      <c r="D11" s="97">
        <v>500000</v>
      </c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1"/>
        <v>0</v>
      </c>
      <c r="P11" s="145"/>
      <c r="Q11" s="128"/>
      <c r="R11" s="153"/>
      <c r="S11" s="121">
        <f>U11+V11+W11+X11+Y11+Z11+AA11+AB11+AC11+AD11+AE11</f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0"/>
        <v>0</v>
      </c>
      <c r="AG11" s="153"/>
      <c r="AH11" s="171"/>
      <c r="AI11" s="171"/>
      <c r="AJ11" s="171"/>
      <c r="AK11" s="104"/>
      <c r="AL11" s="104"/>
      <c r="AM11" s="109">
        <f>D11</f>
        <v>500000</v>
      </c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>
        <f>D11</f>
        <v>500000</v>
      </c>
      <c r="BI11" s="145">
        <f t="shared" si="2"/>
        <v>0</v>
      </c>
      <c r="BJ11" s="145">
        <f t="shared" si="3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</row>
    <row r="12" spans="1:79" s="82" customFormat="1" ht="22.5" customHeight="1">
      <c r="A12" s="176" t="s">
        <v>139</v>
      </c>
      <c r="B12" s="103"/>
      <c r="C12" s="9" t="s">
        <v>117</v>
      </c>
      <c r="D12" s="93">
        <v>500000</v>
      </c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1"/>
        <v>0</v>
      </c>
      <c r="P12" s="145"/>
      <c r="Q12" s="128"/>
      <c r="R12" s="152"/>
      <c r="S12" s="121">
        <f>U12+V12+W12+X12+Y12+Z12+AA12+AB12+AC12+AD12+AE12</f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0"/>
        <v>0</v>
      </c>
      <c r="AG12" s="152"/>
      <c r="AH12" s="170"/>
      <c r="AI12" s="170"/>
      <c r="AJ12" s="170"/>
      <c r="AK12" s="109">
        <f>D12</f>
        <v>500000</v>
      </c>
      <c r="AL12" s="109"/>
      <c r="AM12" s="109"/>
      <c r="AN12" s="104">
        <f>D12</f>
        <v>500000</v>
      </c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2"/>
        <v>0</v>
      </c>
      <c r="BJ12" s="145">
        <f t="shared" si="3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</row>
    <row r="13" spans="1:79" s="82" customFormat="1" ht="22.5" customHeight="1">
      <c r="A13" s="176" t="s">
        <v>140</v>
      </c>
      <c r="B13" s="105"/>
      <c r="C13" s="9" t="s">
        <v>216</v>
      </c>
      <c r="D13" s="97">
        <v>500000</v>
      </c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1"/>
        <v>0</v>
      </c>
      <c r="P13" s="145"/>
      <c r="Q13" s="128"/>
      <c r="R13" s="153"/>
      <c r="S13" s="121">
        <f aca="true" t="shared" si="4" ref="S13:S43">U13+V13+W13+X13+Y13+Z13+AA13+AB13+AC13+AD13+AE13</f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0"/>
        <v>0</v>
      </c>
      <c r="AG13" s="153"/>
      <c r="AH13" s="171"/>
      <c r="AI13" s="171"/>
      <c r="AJ13" s="171"/>
      <c r="AK13" s="104"/>
      <c r="AL13" s="104">
        <f>D13</f>
        <v>500000</v>
      </c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>
        <f>D13</f>
        <v>500000</v>
      </c>
      <c r="BH13" s="104"/>
      <c r="BI13" s="145">
        <f t="shared" si="2"/>
        <v>0</v>
      </c>
      <c r="BJ13" s="145">
        <f t="shared" si="3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</row>
    <row r="14" spans="1:79" s="82" customFormat="1" ht="22.5" customHeight="1">
      <c r="A14" s="176" t="s">
        <v>141</v>
      </c>
      <c r="B14" s="105"/>
      <c r="C14" s="9" t="s">
        <v>214</v>
      </c>
      <c r="D14" s="97">
        <v>200000</v>
      </c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1"/>
        <v>200000</v>
      </c>
      <c r="P14" s="145"/>
      <c r="Q14" s="130">
        <f>D14</f>
        <v>200000</v>
      </c>
      <c r="R14" s="153"/>
      <c r="S14" s="121">
        <f t="shared" si="4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0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>
        <f>D14</f>
        <v>200000</v>
      </c>
      <c r="BC14" s="106"/>
      <c r="BD14" s="95"/>
      <c r="BE14" s="106"/>
      <c r="BF14" s="104"/>
      <c r="BG14" s="104"/>
      <c r="BH14" s="104"/>
      <c r="BI14" s="145">
        <f t="shared" si="2"/>
        <v>0</v>
      </c>
      <c r="BJ14" s="145">
        <f t="shared" si="3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</row>
    <row r="15" spans="1:79" s="82" customFormat="1" ht="22.5" customHeight="1">
      <c r="A15" s="176" t="s">
        <v>142</v>
      </c>
      <c r="B15" s="105"/>
      <c r="C15" s="112" t="s">
        <v>217</v>
      </c>
      <c r="D15" s="97">
        <v>200000</v>
      </c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1"/>
        <v>0</v>
      </c>
      <c r="P15" s="145"/>
      <c r="Q15" s="128"/>
      <c r="R15" s="153"/>
      <c r="S15" s="121">
        <f t="shared" si="4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0"/>
        <v>0</v>
      </c>
      <c r="AG15" s="153"/>
      <c r="AH15" s="171"/>
      <c r="AI15" s="171"/>
      <c r="AJ15" s="171"/>
      <c r="AK15" s="104"/>
      <c r="AL15" s="104"/>
      <c r="AM15" s="109"/>
      <c r="AN15" s="104">
        <f>D15</f>
        <v>200000</v>
      </c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>
        <f>D15</f>
        <v>200000</v>
      </c>
      <c r="BB15" s="104"/>
      <c r="BC15" s="106"/>
      <c r="BD15" s="95"/>
      <c r="BE15" s="106"/>
      <c r="BF15" s="104"/>
      <c r="BG15" s="104"/>
      <c r="BH15" s="104"/>
      <c r="BI15" s="145">
        <f t="shared" si="2"/>
        <v>0</v>
      </c>
      <c r="BJ15" s="145">
        <f t="shared" si="3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</row>
    <row r="16" spans="1:79" s="82" customFormat="1" ht="22.5" customHeight="1">
      <c r="A16" s="176" t="s">
        <v>143</v>
      </c>
      <c r="B16" s="105"/>
      <c r="C16" s="9" t="s">
        <v>160</v>
      </c>
      <c r="D16" s="97">
        <v>350000</v>
      </c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1"/>
        <v>0</v>
      </c>
      <c r="P16" s="145"/>
      <c r="Q16" s="128"/>
      <c r="R16" s="152"/>
      <c r="S16" s="121">
        <f t="shared" si="4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0"/>
        <v>0</v>
      </c>
      <c r="AG16" s="152"/>
      <c r="AH16" s="170"/>
      <c r="AI16" s="170"/>
      <c r="AJ16" s="170"/>
      <c r="AK16" s="109"/>
      <c r="AL16" s="104"/>
      <c r="AM16" s="109"/>
      <c r="AN16" s="104">
        <f>D16</f>
        <v>350000</v>
      </c>
      <c r="AO16" s="104">
        <f>D16</f>
        <v>350000</v>
      </c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2"/>
        <v>0</v>
      </c>
      <c r="BJ16" s="145">
        <f t="shared" si="3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</row>
    <row r="17" spans="1:79" s="82" customFormat="1" ht="22.5" customHeight="1">
      <c r="A17" s="176" t="s">
        <v>144</v>
      </c>
      <c r="B17" s="105"/>
      <c r="C17" s="9" t="s">
        <v>161</v>
      </c>
      <c r="D17" s="97">
        <v>350000</v>
      </c>
      <c r="E17" s="98"/>
      <c r="F17" s="96"/>
      <c r="G17" s="96"/>
      <c r="H17" s="96"/>
      <c r="I17" s="96"/>
      <c r="J17" s="96"/>
      <c r="K17" s="104">
        <f>D17</f>
        <v>350000</v>
      </c>
      <c r="L17" s="104"/>
      <c r="M17" s="104"/>
      <c r="N17" s="104"/>
      <c r="O17" s="144">
        <f t="shared" si="1"/>
        <v>0</v>
      </c>
      <c r="P17" s="145"/>
      <c r="Q17" s="128"/>
      <c r="R17" s="152"/>
      <c r="S17" s="121">
        <f t="shared" si="4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0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>
        <f>D17</f>
        <v>350000</v>
      </c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2"/>
        <v>0</v>
      </c>
      <c r="BJ17" s="145">
        <f t="shared" si="3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</row>
    <row r="18" spans="1:79" s="82" customFormat="1" ht="22.5" customHeight="1">
      <c r="A18" s="176" t="s">
        <v>145</v>
      </c>
      <c r="B18" s="105"/>
      <c r="C18" s="9" t="s">
        <v>191</v>
      </c>
      <c r="D18" s="97">
        <v>350000</v>
      </c>
      <c r="E18" s="98"/>
      <c r="F18" s="96"/>
      <c r="G18" s="96"/>
      <c r="H18" s="96"/>
      <c r="I18" s="96"/>
      <c r="J18" s="96"/>
      <c r="K18" s="104"/>
      <c r="L18" s="104">
        <f>D18</f>
        <v>350000</v>
      </c>
      <c r="M18" s="104"/>
      <c r="N18" s="104"/>
      <c r="O18" s="144">
        <f t="shared" si="1"/>
        <v>350000</v>
      </c>
      <c r="P18" s="145"/>
      <c r="Q18" s="128"/>
      <c r="R18" s="152"/>
      <c r="S18" s="121">
        <f t="shared" si="4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0"/>
        <v>350000</v>
      </c>
      <c r="AG18" s="152"/>
      <c r="AH18" s="170">
        <f>D18</f>
        <v>350000</v>
      </c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2"/>
        <v>0</v>
      </c>
      <c r="BJ18" s="145">
        <f t="shared" si="3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</row>
    <row r="19" spans="1:79" s="82" customFormat="1" ht="22.5" customHeight="1">
      <c r="A19" s="176" t="s">
        <v>146</v>
      </c>
      <c r="B19" s="105"/>
      <c r="C19" s="9" t="s">
        <v>190</v>
      </c>
      <c r="D19" s="97">
        <v>100000</v>
      </c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1"/>
        <v>0</v>
      </c>
      <c r="P19" s="145"/>
      <c r="Q19" s="128"/>
      <c r="R19" s="153"/>
      <c r="S19" s="121">
        <f t="shared" si="4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0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2"/>
        <v>100000</v>
      </c>
      <c r="BJ19" s="145">
        <f t="shared" si="3"/>
        <v>100000</v>
      </c>
      <c r="BK19" s="153"/>
      <c r="BL19" s="129">
        <f>D19</f>
        <v>100000</v>
      </c>
      <c r="BM19" s="152"/>
      <c r="BN19" s="121"/>
      <c r="BO19" s="151">
        <f>D19</f>
        <v>100000</v>
      </c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</row>
    <row r="20" spans="1:79" s="110" customFormat="1" ht="22.5" customHeight="1">
      <c r="A20" s="176" t="s">
        <v>147</v>
      </c>
      <c r="B20" s="105"/>
      <c r="C20" s="9" t="s">
        <v>118</v>
      </c>
      <c r="D20" s="97">
        <v>100000</v>
      </c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1"/>
        <v>0</v>
      </c>
      <c r="P20" s="145"/>
      <c r="Q20" s="128"/>
      <c r="R20" s="153"/>
      <c r="S20" s="121">
        <f t="shared" si="4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0"/>
        <v>0</v>
      </c>
      <c r="AG20" s="153"/>
      <c r="AH20" s="171"/>
      <c r="AI20" s="171"/>
      <c r="AJ20" s="171"/>
      <c r="AK20" s="104">
        <f>D20</f>
        <v>100000</v>
      </c>
      <c r="AL20" s="96"/>
      <c r="AM20" s="109"/>
      <c r="AN20" s="104">
        <f>D20</f>
        <v>100000</v>
      </c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2"/>
        <v>0</v>
      </c>
      <c r="BJ20" s="145">
        <f t="shared" si="3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</row>
    <row r="21" spans="1:79" s="82" customFormat="1" ht="22.5" customHeight="1">
      <c r="A21" s="176" t="s">
        <v>148</v>
      </c>
      <c r="B21" s="105"/>
      <c r="C21" s="9" t="s">
        <v>119</v>
      </c>
      <c r="D21" s="97">
        <v>100000</v>
      </c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1"/>
        <v>100000</v>
      </c>
      <c r="P21" s="145"/>
      <c r="Q21" s="130">
        <f>D21</f>
        <v>100000</v>
      </c>
      <c r="R21" s="153"/>
      <c r="S21" s="121">
        <f t="shared" si="4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0"/>
        <v>0</v>
      </c>
      <c r="AG21" s="153"/>
      <c r="AH21" s="171"/>
      <c r="AI21" s="171"/>
      <c r="AJ21" s="171"/>
      <c r="AK21" s="104"/>
      <c r="AL21" s="96">
        <f>D21</f>
        <v>100000</v>
      </c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2"/>
        <v>0</v>
      </c>
      <c r="BJ21" s="145">
        <f t="shared" si="3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</row>
    <row r="22" spans="1:79" s="82" customFormat="1" ht="22.5" customHeight="1">
      <c r="A22" s="176" t="s">
        <v>149</v>
      </c>
      <c r="B22" s="105"/>
      <c r="C22" s="8" t="s">
        <v>173</v>
      </c>
      <c r="D22" s="97">
        <v>250000</v>
      </c>
      <c r="E22" s="98"/>
      <c r="F22" s="96"/>
      <c r="G22" s="96"/>
      <c r="H22" s="96"/>
      <c r="I22" s="96"/>
      <c r="J22" s="96"/>
      <c r="K22" s="104">
        <f>D22</f>
        <v>250000</v>
      </c>
      <c r="L22" s="104"/>
      <c r="M22" s="104"/>
      <c r="N22" s="104"/>
      <c r="O22" s="144">
        <f t="shared" si="1"/>
        <v>0</v>
      </c>
      <c r="P22" s="145"/>
      <c r="Q22" s="130"/>
      <c r="R22" s="153"/>
      <c r="S22" s="121">
        <f t="shared" si="4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0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2"/>
        <v>0</v>
      </c>
      <c r="BJ22" s="145">
        <f t="shared" si="3"/>
        <v>250000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>
        <f>D22</f>
        <v>250000</v>
      </c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 t="s">
        <v>187</v>
      </c>
      <c r="D23" s="97">
        <v>250</v>
      </c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1"/>
        <v>0</v>
      </c>
      <c r="P23" s="145"/>
      <c r="Q23" s="130"/>
      <c r="R23" s="152"/>
      <c r="S23" s="121">
        <f t="shared" si="4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0"/>
        <v>0</v>
      </c>
      <c r="AG23" s="152"/>
      <c r="AH23" s="170"/>
      <c r="AI23" s="170"/>
      <c r="AJ23" s="170"/>
      <c r="AK23" s="109"/>
      <c r="AL23" s="109"/>
      <c r="AM23" s="109">
        <f>D23</f>
        <v>250</v>
      </c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2"/>
        <v>0</v>
      </c>
      <c r="BJ23" s="145">
        <f t="shared" si="3"/>
        <v>250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>
        <f>D23</f>
        <v>250</v>
      </c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 t="s">
        <v>185</v>
      </c>
      <c r="D24" s="97">
        <v>20000</v>
      </c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1"/>
        <v>20000</v>
      </c>
      <c r="P24" s="145"/>
      <c r="Q24" s="130"/>
      <c r="R24" s="152"/>
      <c r="S24" s="121">
        <f t="shared" si="4"/>
        <v>20000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>
        <f>D24</f>
        <v>20000</v>
      </c>
      <c r="AE24" s="121"/>
      <c r="AF24" s="122">
        <f t="shared" si="0"/>
        <v>0</v>
      </c>
      <c r="AG24" s="152"/>
      <c r="AH24" s="170"/>
      <c r="AI24" s="170"/>
      <c r="AJ24" s="170"/>
      <c r="AK24" s="109"/>
      <c r="AL24" s="109"/>
      <c r="AM24" s="109"/>
      <c r="AN24" s="109">
        <f>D24</f>
        <v>20000</v>
      </c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2"/>
        <v>0</v>
      </c>
      <c r="BJ24" s="145">
        <f t="shared" si="3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 t="s">
        <v>186</v>
      </c>
      <c r="D25" s="97">
        <v>150000</v>
      </c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1"/>
        <v>0</v>
      </c>
      <c r="P25" s="145"/>
      <c r="Q25" s="128"/>
      <c r="R25" s="152"/>
      <c r="S25" s="121">
        <f t="shared" si="4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>AH25+AI25+AJ25</f>
        <v>0</v>
      </c>
      <c r="AG25" s="152"/>
      <c r="AH25" s="170"/>
      <c r="AI25" s="170"/>
      <c r="AJ25" s="170"/>
      <c r="AK25" s="109"/>
      <c r="AL25" s="109"/>
      <c r="AM25" s="109">
        <f>D25</f>
        <v>150000</v>
      </c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2"/>
        <v>0</v>
      </c>
      <c r="BJ25" s="145">
        <f t="shared" si="3"/>
        <v>150000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>
        <f>D25</f>
        <v>150000</v>
      </c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 t="s">
        <v>189</v>
      </c>
      <c r="D26" s="97">
        <v>150250</v>
      </c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1"/>
        <v>0</v>
      </c>
      <c r="P26" s="145"/>
      <c r="Q26" s="128"/>
      <c r="R26" s="152"/>
      <c r="S26" s="121">
        <f t="shared" si="4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aca="true" t="shared" si="5" ref="AF26:AF43">AH26+AI26+AJ26</f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2"/>
        <v>150250</v>
      </c>
      <c r="BJ26" s="145">
        <f t="shared" si="3"/>
        <v>150250</v>
      </c>
      <c r="BK26" s="152"/>
      <c r="BL26" s="129"/>
      <c r="BM26" s="152"/>
      <c r="BN26" s="121"/>
      <c r="BO26" s="151"/>
      <c r="BP26" s="151">
        <f>D26</f>
        <v>150250</v>
      </c>
      <c r="BQ26" s="152"/>
      <c r="BR26" s="122"/>
      <c r="BS26" s="152"/>
      <c r="BT26" s="174"/>
      <c r="BU26" s="152"/>
      <c r="BV26" s="178"/>
      <c r="BW26" s="152">
        <f>D26</f>
        <v>150250</v>
      </c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 t="s">
        <v>218</v>
      </c>
      <c r="D27" s="97">
        <v>600000</v>
      </c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>S27+Q27+AF27</f>
        <v>0</v>
      </c>
      <c r="P27" s="145"/>
      <c r="Q27" s="128"/>
      <c r="R27" s="153"/>
      <c r="S27" s="121">
        <f t="shared" si="4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5"/>
        <v>0</v>
      </c>
      <c r="AG27" s="153"/>
      <c r="AH27" s="171"/>
      <c r="AI27" s="171"/>
      <c r="AJ27" s="171"/>
      <c r="AK27" s="104"/>
      <c r="AL27" s="96"/>
      <c r="AM27" s="109"/>
      <c r="AN27" s="104">
        <f>D27</f>
        <v>600000</v>
      </c>
      <c r="AO27" s="104">
        <f>D27</f>
        <v>600000</v>
      </c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2"/>
        <v>0</v>
      </c>
      <c r="BJ27" s="145">
        <f t="shared" si="3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 t="s">
        <v>219</v>
      </c>
      <c r="D28" s="97">
        <v>600000</v>
      </c>
      <c r="E28" s="98"/>
      <c r="F28" s="96"/>
      <c r="G28" s="96"/>
      <c r="H28" s="96"/>
      <c r="I28" s="96"/>
      <c r="J28" s="96"/>
      <c r="K28" s="104">
        <f>D28</f>
        <v>600000</v>
      </c>
      <c r="L28" s="104"/>
      <c r="M28" s="104"/>
      <c r="N28" s="104"/>
      <c r="O28" s="144">
        <f>S28+Q28+AF28</f>
        <v>0</v>
      </c>
      <c r="P28" s="145"/>
      <c r="Q28" s="130"/>
      <c r="R28" s="153"/>
      <c r="S28" s="121">
        <f t="shared" si="4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5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>
        <f>D28</f>
        <v>600000</v>
      </c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2"/>
        <v>0</v>
      </c>
      <c r="BJ28" s="145">
        <f t="shared" si="3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 t="s">
        <v>220</v>
      </c>
      <c r="D29" s="97">
        <v>600000</v>
      </c>
      <c r="E29" s="98"/>
      <c r="F29" s="96"/>
      <c r="G29" s="96"/>
      <c r="H29" s="96"/>
      <c r="I29" s="96"/>
      <c r="J29" s="96"/>
      <c r="K29" s="104"/>
      <c r="L29" s="104">
        <f>D29</f>
        <v>600000</v>
      </c>
      <c r="M29" s="104"/>
      <c r="N29" s="104"/>
      <c r="O29" s="144">
        <f t="shared" si="1"/>
        <v>600000</v>
      </c>
      <c r="P29" s="145"/>
      <c r="Q29" s="128"/>
      <c r="R29" s="153"/>
      <c r="S29" s="121">
        <f t="shared" si="4"/>
        <v>600000</v>
      </c>
      <c r="T29" s="104"/>
      <c r="U29" s="121"/>
      <c r="V29" s="121"/>
      <c r="W29" s="121">
        <f>D29</f>
        <v>600000</v>
      </c>
      <c r="X29" s="121"/>
      <c r="Y29" s="121"/>
      <c r="Z29" s="121"/>
      <c r="AA29" s="121"/>
      <c r="AB29" s="121"/>
      <c r="AC29" s="121"/>
      <c r="AD29" s="121"/>
      <c r="AE29" s="121"/>
      <c r="AF29" s="122">
        <f t="shared" si="5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2"/>
        <v>0</v>
      </c>
      <c r="BJ29" s="145">
        <f t="shared" si="3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1"/>
        <v>0</v>
      </c>
      <c r="P30" s="145"/>
      <c r="Q30" s="128"/>
      <c r="R30" s="153"/>
      <c r="S30" s="121">
        <f t="shared" si="4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5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2"/>
        <v>0</v>
      </c>
      <c r="BJ30" s="145">
        <f t="shared" si="3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1"/>
        <v>0</v>
      </c>
      <c r="P31" s="145"/>
      <c r="Q31" s="128"/>
      <c r="R31" s="153"/>
      <c r="S31" s="121">
        <f t="shared" si="4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5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2"/>
        <v>0</v>
      </c>
      <c r="BJ31" s="145">
        <f t="shared" si="3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1"/>
        <v>0</v>
      </c>
      <c r="P32" s="145"/>
      <c r="Q32" s="128"/>
      <c r="R32" s="153"/>
      <c r="S32" s="121">
        <f t="shared" si="4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5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2"/>
        <v>0</v>
      </c>
      <c r="BJ32" s="145">
        <f t="shared" si="3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1"/>
        <v>0</v>
      </c>
      <c r="P33" s="145"/>
      <c r="Q33" s="128"/>
      <c r="R33" s="153"/>
      <c r="S33" s="121">
        <f t="shared" si="4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5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2"/>
        <v>0</v>
      </c>
      <c r="BJ33" s="145">
        <f t="shared" si="3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1"/>
        <v>0</v>
      </c>
      <c r="P34" s="145"/>
      <c r="Q34" s="128"/>
      <c r="R34" s="153"/>
      <c r="S34" s="121">
        <f t="shared" si="4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5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2"/>
        <v>0</v>
      </c>
      <c r="BJ34" s="145">
        <f t="shared" si="3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1"/>
        <v>0</v>
      </c>
      <c r="P35" s="145"/>
      <c r="Q35" s="128"/>
      <c r="R35" s="153"/>
      <c r="S35" s="121">
        <f t="shared" si="4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5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2"/>
        <v>0</v>
      </c>
      <c r="BJ35" s="145">
        <f t="shared" si="3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1"/>
        <v>0</v>
      </c>
      <c r="P36" s="145"/>
      <c r="Q36" s="128"/>
      <c r="R36" s="153"/>
      <c r="S36" s="121">
        <f t="shared" si="4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5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2"/>
        <v>0</v>
      </c>
      <c r="BJ36" s="145">
        <f t="shared" si="3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1"/>
        <v>0</v>
      </c>
      <c r="P37" s="145"/>
      <c r="Q37" s="128"/>
      <c r="R37" s="153"/>
      <c r="S37" s="121">
        <f t="shared" si="4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5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2"/>
        <v>0</v>
      </c>
      <c r="BJ37" s="145">
        <f t="shared" si="3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1"/>
        <v>0</v>
      </c>
      <c r="P38" s="145"/>
      <c r="Q38" s="128"/>
      <c r="R38" s="153"/>
      <c r="S38" s="121">
        <f t="shared" si="4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5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2"/>
        <v>0</v>
      </c>
      <c r="BJ38" s="145">
        <f t="shared" si="3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1"/>
        <v>0</v>
      </c>
      <c r="P39" s="145"/>
      <c r="Q39" s="128"/>
      <c r="R39" s="153"/>
      <c r="S39" s="121">
        <f t="shared" si="4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5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2"/>
        <v>0</v>
      </c>
      <c r="BJ39" s="145">
        <f>BL39+BN39+BP39+BR39+BT39+BV39+BX39</f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1"/>
        <v>0</v>
      </c>
      <c r="P40" s="145"/>
      <c r="Q40" s="128"/>
      <c r="R40" s="153"/>
      <c r="S40" s="121">
        <f t="shared" si="4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5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2"/>
        <v>0</v>
      </c>
      <c r="BJ40" s="145">
        <f>BL40+BN40+BP40+BR40+BT40+BV40+BX40</f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1"/>
        <v>0</v>
      </c>
      <c r="P41" s="145"/>
      <c r="Q41" s="128"/>
      <c r="R41" s="153"/>
      <c r="S41" s="121">
        <f t="shared" si="4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5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2"/>
        <v>0</v>
      </c>
      <c r="BJ41" s="145">
        <f>BL41+BN41+BP41+BR41+BT41+BV41+BX41</f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1"/>
        <v>0</v>
      </c>
      <c r="P42" s="145"/>
      <c r="Q42" s="128"/>
      <c r="R42" s="153"/>
      <c r="S42" s="121">
        <f t="shared" si="4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5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2"/>
        <v>0</v>
      </c>
      <c r="BJ42" s="145">
        <f t="shared" si="3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1"/>
        <v>0</v>
      </c>
      <c r="P43" s="145"/>
      <c r="Q43" s="128"/>
      <c r="R43" s="153"/>
      <c r="S43" s="121">
        <f t="shared" si="4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5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2"/>
        <v>0</v>
      </c>
      <c r="BJ43" s="145">
        <f t="shared" si="3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>SUM(D8:D43)</f>
        <v>8270500</v>
      </c>
      <c r="E44" s="165">
        <f aca="true" t="shared" si="6" ref="E44:AV44">SUM(E8:E43)</f>
        <v>0</v>
      </c>
      <c r="F44" s="166">
        <f t="shared" si="6"/>
        <v>0</v>
      </c>
      <c r="G44" s="166">
        <f t="shared" si="6"/>
        <v>0</v>
      </c>
      <c r="H44" s="166">
        <f t="shared" si="6"/>
        <v>0</v>
      </c>
      <c r="I44" s="166">
        <f t="shared" si="6"/>
        <v>0</v>
      </c>
      <c r="J44" s="166">
        <f t="shared" si="6"/>
        <v>0</v>
      </c>
      <c r="K44" s="166">
        <f t="shared" si="6"/>
        <v>1200000</v>
      </c>
      <c r="L44" s="166">
        <f t="shared" si="6"/>
        <v>950000</v>
      </c>
      <c r="M44" s="166">
        <f t="shared" si="6"/>
        <v>0</v>
      </c>
      <c r="N44" s="166">
        <f t="shared" si="6"/>
        <v>0</v>
      </c>
      <c r="O44" s="166">
        <f>SUM(O8:O43)</f>
        <v>1270000</v>
      </c>
      <c r="P44" s="166">
        <f>SUM(P8:P43)</f>
        <v>0</v>
      </c>
      <c r="Q44" s="166">
        <f>SUM(Q8:Q43)</f>
        <v>300000</v>
      </c>
      <c r="R44" s="166">
        <f>SUM(R8:R43)</f>
        <v>0</v>
      </c>
      <c r="S44" s="166">
        <f t="shared" si="6"/>
        <v>620000</v>
      </c>
      <c r="T44" s="166">
        <f t="shared" si="6"/>
        <v>0</v>
      </c>
      <c r="U44" s="166">
        <f t="shared" si="6"/>
        <v>0</v>
      </c>
      <c r="V44" s="166">
        <f t="shared" si="6"/>
        <v>0</v>
      </c>
      <c r="W44" s="166">
        <f t="shared" si="6"/>
        <v>600000</v>
      </c>
      <c r="X44" s="166">
        <f t="shared" si="6"/>
        <v>0</v>
      </c>
      <c r="Y44" s="166">
        <f t="shared" si="6"/>
        <v>0</v>
      </c>
      <c r="Z44" s="166">
        <f t="shared" si="6"/>
        <v>0</v>
      </c>
      <c r="AA44" s="166">
        <f t="shared" si="6"/>
        <v>0</v>
      </c>
      <c r="AB44" s="166">
        <f t="shared" si="6"/>
        <v>0</v>
      </c>
      <c r="AC44" s="166">
        <f t="shared" si="6"/>
        <v>0</v>
      </c>
      <c r="AD44" s="166">
        <f t="shared" si="6"/>
        <v>20000</v>
      </c>
      <c r="AE44" s="166">
        <f t="shared" si="6"/>
        <v>0</v>
      </c>
      <c r="AF44" s="166">
        <f t="shared" si="6"/>
        <v>350000</v>
      </c>
      <c r="AG44" s="166">
        <f t="shared" si="6"/>
        <v>0</v>
      </c>
      <c r="AH44" s="166">
        <f t="shared" si="6"/>
        <v>350000</v>
      </c>
      <c r="AI44" s="166">
        <f t="shared" si="6"/>
        <v>0</v>
      </c>
      <c r="AJ44" s="166">
        <f t="shared" si="6"/>
        <v>0</v>
      </c>
      <c r="AK44" s="166">
        <f t="shared" si="6"/>
        <v>600000</v>
      </c>
      <c r="AL44" s="166">
        <f t="shared" si="6"/>
        <v>600000</v>
      </c>
      <c r="AM44" s="166">
        <f t="shared" si="6"/>
        <v>2300250</v>
      </c>
      <c r="AN44" s="166">
        <f t="shared" si="6"/>
        <v>1770000</v>
      </c>
      <c r="AO44" s="166">
        <f t="shared" si="6"/>
        <v>950000</v>
      </c>
      <c r="AP44" s="166">
        <f t="shared" si="6"/>
        <v>950000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>SUM(AW8:AW43)</f>
        <v>0</v>
      </c>
      <c r="AX44" s="166">
        <f>SUM(AX8:AX43)</f>
        <v>0</v>
      </c>
      <c r="AY44" s="166">
        <f aca="true" t="shared" si="7" ref="AY44:BH44">SUM(AY8:AY43)</f>
        <v>0</v>
      </c>
      <c r="AZ44" s="166">
        <f t="shared" si="7"/>
        <v>0</v>
      </c>
      <c r="BA44" s="166">
        <f t="shared" si="7"/>
        <v>200000</v>
      </c>
      <c r="BB44" s="166">
        <f t="shared" si="7"/>
        <v>200000</v>
      </c>
      <c r="BC44" s="166">
        <f t="shared" si="7"/>
        <v>0</v>
      </c>
      <c r="BD44" s="166">
        <f t="shared" si="7"/>
        <v>0</v>
      </c>
      <c r="BE44" s="166">
        <f t="shared" si="7"/>
        <v>1000000</v>
      </c>
      <c r="BF44" s="166">
        <f t="shared" si="7"/>
        <v>1000000</v>
      </c>
      <c r="BG44" s="166">
        <f t="shared" si="7"/>
        <v>500000</v>
      </c>
      <c r="BH44" s="166">
        <f t="shared" si="7"/>
        <v>500000</v>
      </c>
      <c r="BI44" s="166">
        <f>SUM(BI8:BI43)</f>
        <v>250250</v>
      </c>
      <c r="BJ44" s="166">
        <f>SUM(BJ8:BJ43)</f>
        <v>2300500</v>
      </c>
      <c r="BK44" s="166">
        <f aca="true" t="shared" si="8" ref="BK44:BZ44">SUM(BK8:BK43)</f>
        <v>0</v>
      </c>
      <c r="BL44" s="166">
        <f t="shared" si="8"/>
        <v>300000</v>
      </c>
      <c r="BM44" s="166">
        <f>SUM(BM8:BM43)</f>
        <v>0</v>
      </c>
      <c r="BN44" s="166">
        <f t="shared" si="8"/>
        <v>700000</v>
      </c>
      <c r="BO44" s="166">
        <f t="shared" si="8"/>
        <v>100000</v>
      </c>
      <c r="BP44" s="166">
        <f t="shared" si="8"/>
        <v>250250</v>
      </c>
      <c r="BQ44" s="166">
        <f>SUM(BQ8:BQ43)</f>
        <v>0</v>
      </c>
      <c r="BR44" s="166">
        <f>SUM(BR8:BR43)</f>
        <v>650000</v>
      </c>
      <c r="BS44" s="166">
        <f t="shared" si="8"/>
        <v>0</v>
      </c>
      <c r="BT44" s="166">
        <f t="shared" si="8"/>
        <v>0</v>
      </c>
      <c r="BU44" s="166">
        <f>SUM(BU8:BU43)</f>
        <v>0</v>
      </c>
      <c r="BV44" s="166">
        <f>SUM(BV8:BV43)</f>
        <v>250000</v>
      </c>
      <c r="BW44" s="166">
        <f>SUM(BW8:BW43)</f>
        <v>150250</v>
      </c>
      <c r="BX44" s="166">
        <f>SUM(BX8:BX43)</f>
        <v>150250</v>
      </c>
      <c r="BY44" s="166">
        <f t="shared" si="8"/>
        <v>0</v>
      </c>
      <c r="BZ44" s="166">
        <f t="shared" si="8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300000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300000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300000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620000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620000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620000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350000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350000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350000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1270000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1270000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1270000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9" ref="E56:E61">E44+G44+I44+K44+M44+Q44+S44+AK44+AM44+AO44+AQ44+AS44+AU44+AW44+AY44+BA44+BC44+BE44+BG44+AF44+BK44+BM44+BO44+BQ44+BS44+BU44+BW44</f>
        <v>8270500</v>
      </c>
      <c r="F56" s="206"/>
      <c r="G56" s="205">
        <f aca="true" t="shared" si="10" ref="G56:G61">F44+H44+J44+L44+N44+R44+T44+AG44+AL44+AN44+AP44+AR44+AT44+AV44+AX44+AZ44+BB44+BD44+BF44+BH44+BL44+BN44+BP44+BR44+BT44+BV44+BX44</f>
        <v>8270500</v>
      </c>
      <c r="H56" s="206"/>
      <c r="I56" s="6">
        <f aca="true" t="shared" si="11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9"/>
        <v>300000</v>
      </c>
      <c r="F57" s="206"/>
      <c r="G57" s="205">
        <f t="shared" si="10"/>
        <v>300000</v>
      </c>
      <c r="H57" s="206"/>
      <c r="I57" s="6">
        <f t="shared" si="11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9"/>
        <v>620000</v>
      </c>
      <c r="F58" s="206"/>
      <c r="G58" s="205">
        <f t="shared" si="10"/>
        <v>620000</v>
      </c>
      <c r="H58" s="206"/>
      <c r="I58" s="6">
        <f t="shared" si="11"/>
        <v>0</v>
      </c>
      <c r="K58" s="220"/>
      <c r="L58" s="220"/>
    </row>
    <row r="59" spans="5:9" ht="12" customHeight="1">
      <c r="E59" s="205">
        <f t="shared" si="9"/>
        <v>350000</v>
      </c>
      <c r="F59" s="206"/>
      <c r="G59" s="205">
        <f t="shared" si="10"/>
        <v>350000</v>
      </c>
      <c r="H59" s="206"/>
      <c r="I59" s="6">
        <f t="shared" si="11"/>
        <v>0</v>
      </c>
    </row>
    <row r="60" spans="5:9" ht="15" customHeight="1">
      <c r="E60" s="205">
        <f t="shared" si="9"/>
        <v>0</v>
      </c>
      <c r="F60" s="206"/>
      <c r="G60" s="205">
        <f t="shared" si="10"/>
        <v>0</v>
      </c>
      <c r="H60" s="206"/>
      <c r="I60" s="6">
        <f t="shared" si="11"/>
        <v>0</v>
      </c>
    </row>
    <row r="61" spans="4:9" ht="14.25" customHeight="1">
      <c r="D61" s="6">
        <f>D49-E61</f>
        <v>0</v>
      </c>
      <c r="E61" s="205">
        <f t="shared" si="9"/>
        <v>930250</v>
      </c>
      <c r="F61" s="206"/>
      <c r="G61" s="205">
        <f t="shared" si="10"/>
        <v>930250</v>
      </c>
      <c r="H61" s="206"/>
      <c r="I61" s="6">
        <f t="shared" si="11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E60:F60"/>
    <mergeCell ref="E61:F61"/>
    <mergeCell ref="G58:H58"/>
    <mergeCell ref="G59:H59"/>
    <mergeCell ref="G60:H60"/>
    <mergeCell ref="G61:H61"/>
    <mergeCell ref="E57:F57"/>
    <mergeCell ref="G57:H57"/>
    <mergeCell ref="E58:F58"/>
    <mergeCell ref="E59:F59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A4:A6"/>
    <mergeCell ref="D4:D6"/>
    <mergeCell ref="AK4:AL5"/>
    <mergeCell ref="M4:N5"/>
    <mergeCell ref="X6:AE6"/>
    <mergeCell ref="O4:P5"/>
    <mergeCell ref="AH4:AJ4"/>
    <mergeCell ref="AU4:AV5"/>
    <mergeCell ref="AF4:AG5"/>
    <mergeCell ref="AH6:AJ6"/>
    <mergeCell ref="S4:T5"/>
    <mergeCell ref="AS4:AT5"/>
    <mergeCell ref="AM4:AN5"/>
    <mergeCell ref="AQ4:AR5"/>
    <mergeCell ref="AO4:AP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0.57421875" style="0" customWidth="1"/>
    <col min="2" max="2" width="16.7109375" style="0" customWidth="1"/>
    <col min="3" max="14" width="12.7109375" style="0" customWidth="1"/>
    <col min="15" max="15" width="13.421875" style="0" customWidth="1"/>
  </cols>
  <sheetData>
    <row r="1" spans="1:14" ht="15.75">
      <c r="A1" s="276" t="s">
        <v>126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ht="13.5" thickBot="1"/>
    <row r="3" spans="1:7" ht="17.25" customHeight="1" thickBot="1">
      <c r="A3" s="84" t="s">
        <v>236</v>
      </c>
      <c r="B3" s="84"/>
      <c r="F3" s="274">
        <v>12000000</v>
      </c>
      <c r="G3" s="275"/>
    </row>
    <row r="4" spans="1:9" ht="17.25" customHeight="1">
      <c r="A4" s="84"/>
      <c r="B4" s="84"/>
      <c r="I4" s="84"/>
    </row>
    <row r="5" spans="1:2" ht="17.25" customHeight="1">
      <c r="A5" s="84"/>
      <c r="B5" s="84"/>
    </row>
    <row r="6" spans="1:14" ht="33.75">
      <c r="A6" s="90"/>
      <c r="B6" s="192" t="s">
        <v>234</v>
      </c>
      <c r="C6" s="131" t="s">
        <v>122</v>
      </c>
      <c r="D6" s="137" t="s">
        <v>22</v>
      </c>
      <c r="E6" s="137" t="s">
        <v>15</v>
      </c>
      <c r="F6" s="137" t="s">
        <v>16</v>
      </c>
      <c r="G6" s="137" t="s">
        <v>17</v>
      </c>
      <c r="H6" s="137" t="s">
        <v>18</v>
      </c>
      <c r="I6" s="137" t="s">
        <v>19</v>
      </c>
      <c r="J6" s="137" t="s">
        <v>111</v>
      </c>
      <c r="K6" s="137" t="s">
        <v>20</v>
      </c>
      <c r="L6" s="137" t="s">
        <v>21</v>
      </c>
      <c r="M6" s="137" t="s">
        <v>23</v>
      </c>
      <c r="N6" s="186" t="s">
        <v>128</v>
      </c>
    </row>
    <row r="7" spans="1:15" ht="44.25" customHeight="1">
      <c r="A7" s="91" t="s">
        <v>123</v>
      </c>
      <c r="B7" s="203">
        <f>C7+D7+E7+F7+G7+H7+I7+J7+K7+L7+M7+N7</f>
        <v>1</v>
      </c>
      <c r="C7" s="132">
        <v>0.2</v>
      </c>
      <c r="D7" s="138">
        <v>0.02</v>
      </c>
      <c r="E7" s="138">
        <v>0.05</v>
      </c>
      <c r="F7" s="138">
        <v>0.05</v>
      </c>
      <c r="G7" s="138">
        <v>0.1</v>
      </c>
      <c r="H7" s="138">
        <v>0.02</v>
      </c>
      <c r="I7" s="138">
        <v>0.02</v>
      </c>
      <c r="J7" s="138">
        <v>0.02</v>
      </c>
      <c r="K7" s="138">
        <v>0.3</v>
      </c>
      <c r="L7" s="138">
        <v>0.1</v>
      </c>
      <c r="M7" s="138">
        <v>0.02</v>
      </c>
      <c r="N7" s="187">
        <v>0.1</v>
      </c>
      <c r="O7" s="183"/>
    </row>
    <row r="8" spans="1:15" ht="25.5">
      <c r="A8" s="91" t="s">
        <v>124</v>
      </c>
      <c r="B8" s="101">
        <f>C8+D8+E8+F8+G8+H8+I8+J8+K8+L8+M8+N8</f>
        <v>12000000</v>
      </c>
      <c r="C8" s="133">
        <f>$F$3*C7</f>
        <v>2400000</v>
      </c>
      <c r="D8" s="139">
        <f aca="true" t="shared" si="0" ref="D8:N8">$F$3*D7</f>
        <v>240000</v>
      </c>
      <c r="E8" s="139">
        <f t="shared" si="0"/>
        <v>600000</v>
      </c>
      <c r="F8" s="139">
        <f>$F$3*F7</f>
        <v>600000</v>
      </c>
      <c r="G8" s="139">
        <f t="shared" si="0"/>
        <v>1200000</v>
      </c>
      <c r="H8" s="139">
        <f t="shared" si="0"/>
        <v>240000</v>
      </c>
      <c r="I8" s="139">
        <f t="shared" si="0"/>
        <v>240000</v>
      </c>
      <c r="J8" s="139">
        <f t="shared" si="0"/>
        <v>240000</v>
      </c>
      <c r="K8" s="139">
        <f t="shared" si="0"/>
        <v>3600000</v>
      </c>
      <c r="L8" s="139">
        <f t="shared" si="0"/>
        <v>1200000</v>
      </c>
      <c r="M8" s="139">
        <f t="shared" si="0"/>
        <v>240000</v>
      </c>
      <c r="N8" s="188">
        <f t="shared" si="0"/>
        <v>1200000</v>
      </c>
      <c r="O8" s="184"/>
    </row>
    <row r="9" spans="1:15" ht="12.75">
      <c r="A9" s="90"/>
      <c r="B9" s="101"/>
      <c r="C9" s="134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89"/>
      <c r="O9" s="184"/>
    </row>
    <row r="10" spans="1:15" ht="103.5" customHeight="1">
      <c r="A10" s="91" t="s">
        <v>233</v>
      </c>
      <c r="B10" s="204">
        <f>январь!BE44+январь!BX44+февраль!BE44+февраль!BX44+март!BE44+март!BX44+апрель!BE44+апрель!BX44+май!BE44+май!BX44+июнь!BE44+июнь!BX44+июль!BE44+июль!BX44+август!BX44+август!BE44+сентябрь!BX44+сентябрь!BE44+октябрь!BX44+октябрь!BE44+ноябрь!BE44+ноябрь!BX44+декабрь!BE44+декабрь!BX44</f>
        <v>1150250</v>
      </c>
      <c r="C10" s="135">
        <f>январь!BL44+февраль!BL44+март!BL44+апрель!BL44+май!BL44+июнь!BL44+июль!BL44+август!BL44+сентябрь!BL44+октябрь!BL44+ноябрь!BL44+декабрь!BL44</f>
        <v>300000</v>
      </c>
      <c r="D10" s="141">
        <f>(январь!$BN$44+февраль!$BN$44+март!$BN$44+апрель!$BN$44+май!$BN$44+июнь!$BN$44+июль!$BN$44+август!$BN$44+сентябрь!$BN$44+октябрь!$BN$44+ноябрь!$BN$44+декабрь!$BN$44)*D7</f>
        <v>14000</v>
      </c>
      <c r="E10" s="141">
        <f>(январь!$BN$44+февраль!$BN$44+март!$BN$44+апрель!$BN$44+май!$BN$44+июнь!$BN$44+июль!$BN$44+август!$BN$44+сентябрь!$BN$44+октябрь!$BN$44+ноябрь!$BN$44+декабрь!$BN$44)*E7</f>
        <v>35000</v>
      </c>
      <c r="F10" s="141">
        <f>(январь!$BN$44+февраль!$BN$44+март!$BN$44+апрель!$BN$44+май!$BN$44+июнь!$BN$44+июль!$BN$44+август!$BN$44+сентябрь!$BN$44+октябрь!$BN$44+ноябрь!$BN$44+декабрь!$BN$44)*F7</f>
        <v>35000</v>
      </c>
      <c r="G10" s="141">
        <f>(январь!$BN$44+февраль!$BN$44+март!$BN$44+апрель!$BN$44+май!$BN$44+июнь!$BN$44+июль!$BN$44+август!$BN$44+сентябрь!$BN$44+октябрь!$BN$44+ноябрь!$BN$44+декабрь!$BN$44)*G7</f>
        <v>70000</v>
      </c>
      <c r="H10" s="141">
        <f>(январь!$BN$44+февраль!$BN$44+март!$BN$44+апрель!$BN$44+май!$BN$44+июнь!$BN$44+июль!$BN$44+август!$BN$44+сентябрь!$BN$44+октябрь!$BN$44+ноябрь!$BN$44+декабрь!$BN$44)*H7</f>
        <v>14000</v>
      </c>
      <c r="I10" s="141">
        <f>(январь!$BN$44+февраль!$BN$44+март!$BN$44+апрель!$BN$44+май!$BN$44+июнь!$BN$44+июль!$BN$44+август!$BN$44+сентябрь!$BN$44+октябрь!$BN$44+ноябрь!$BN$44+декабрь!$BN$44)*I7</f>
        <v>14000</v>
      </c>
      <c r="J10" s="141">
        <f>(январь!$BN$44+февраль!$BN$44+март!$BN$44+апрель!$BN$44+май!$BN$44+июнь!$BN$44+июль!$BN$44+август!$BN$44+сентябрь!$BN$44+октябрь!$BN$44+ноябрь!$BN$44+декабрь!$BN$44)*J7</f>
        <v>14000</v>
      </c>
      <c r="K10" s="141">
        <f>(январь!$BN$44+февраль!$BN$44+март!$BN$44+апрель!$BN$44+май!$BN$44+июнь!$BN$44+июль!$BN$44+август!$BN$44+сентябрь!$BN$44+октябрь!$BN$44+ноябрь!$BN$44+декабрь!$BN$44)*K7</f>
        <v>210000</v>
      </c>
      <c r="L10" s="141">
        <f>(январь!$BN$44+февраль!$BN$44+март!$BN$44+апрель!$BN$44+май!$BN$44+июнь!$BN$44+июль!$BN$44+август!$BN$44+сентябрь!$BN$44+октябрь!$BN$44+ноябрь!$BN$44+декабрь!$BN$44)*L7</f>
        <v>70000</v>
      </c>
      <c r="M10" s="141">
        <f>(январь!$BN$44+февраль!$BN$44+март!$BN$44+апрель!$BN$44+май!$BN$44+июнь!$BN$44+июль!$BN$44+август!$BN$44+сентябрь!$BN$44+октябрь!$BN$44+ноябрь!$BN$44+декабрь!$BN$44)*M7</f>
        <v>14000</v>
      </c>
      <c r="N10" s="190">
        <f>январь!BP7+январь!BP44+февраль!BP44+март!BP44+апрель!BP44+май!BP44+июнь!BP44+июль!BP44+август!BP44+сентябрь!BP44+октябрь!BP44+ноябрь!BP44+декабрь!BP44</f>
        <v>400250</v>
      </c>
      <c r="O10" s="184"/>
    </row>
    <row r="11" spans="1:15" ht="41.25" customHeight="1">
      <c r="A11" s="91" t="s">
        <v>235</v>
      </c>
      <c r="B11" s="204">
        <f>январь!Q44+январь!S44+февраль!Q44+февраль!S44+март!Q44+март!S44+апрель!Q44+апрель!S44+май!Q44+май!S44+июнь!Q44+июнь!S44+июль!Q44+июль!S44+август!Q44+август!S44+сентябрь!Q44+сентябрь!S44+октябрь!Q44+октябрь!S44+ноябрь!Q44+ноябрь!S44+декабрь!Q44+декабрь!S44</f>
        <v>920000</v>
      </c>
      <c r="C11" s="135">
        <f>январь!Q44+февраль!Q44+март!Q44+апрель!Q44+май!Q44+июнь!Q44+июль!Q44+август!Q44+сентябрь!Q44+октябрь!Q44+ноябрь!Q44+декабрь!Q44</f>
        <v>300000</v>
      </c>
      <c r="D11" s="141">
        <f>январь!U44+февраль!U44+март!U44+апрель!U44+май!U44+июнь!U44+июль!U44+август!U44+сентябрь!U44+ноябрь!U44+декабрь!U44</f>
        <v>0</v>
      </c>
      <c r="E11" s="141">
        <f>январь!V44+февраль!V44+март!V44+апрель!V44+май!V44+июнь!V44+июль!V44+август!V44+сентябрь!V44+ноябрь!V44+декабрь!V44</f>
        <v>0</v>
      </c>
      <c r="F11" s="141">
        <f>январь!W44+февраль!W44+март!W44+апрель!W44+май!W44+июнь!W44+июль!W44+август!W44+сентябрь!W44+ноябрь!W44+декабрь!W44</f>
        <v>600000</v>
      </c>
      <c r="G11" s="141">
        <f>январь!X44+февраль!X44+март!X44+апрель!X44+май!X44+июнь!X44+июль!X44+август!X44+сентябрь!X44+ноябрь!X44+декабрь!X44</f>
        <v>0</v>
      </c>
      <c r="H11" s="141">
        <f>январь!Y44+февраль!Y44+март!Y44+апрель!Y44+май!Y44+июнь!Y44+июль!Y44+август!Y44+сентябрь!Y44+ноябрь!Y44+декабрь!Y44</f>
        <v>0</v>
      </c>
      <c r="I11" s="141">
        <f>январь!Z44+февраль!Z44+март!Z44+апрель!Z44+май!Z44+июнь!Z44+июль!Z44+август!Z44+сентябрь!Z44+ноябрь!Z44+декабрь!Z44</f>
        <v>0</v>
      </c>
      <c r="J11" s="141">
        <f>январь!AA44+февраль!AA44+март!AA44+апрель!AA44+май!AA44+июнь!AA44+июль!AA44+август!AA44+сентябрь!AA44+ноябрь!AA44+декабрь!AA44</f>
        <v>0</v>
      </c>
      <c r="K11" s="141">
        <f>январь!AB44+февраль!AB44+март!AB44+апрель!AB44+май!AB44+июнь!AB44+июль!AB44+август!AB44+сентябрь!AB44+ноябрь!AB44+декабрь!AB44</f>
        <v>0</v>
      </c>
      <c r="L11" s="141">
        <f>январь!AC44+февраль!AC44+март!AC44+апрель!AC44+май!AC44+июнь!AC44+июль!AC44+август!AC44+сентябрь!AC44+ноябрь!AC44+декабрь!AC44</f>
        <v>0</v>
      </c>
      <c r="M11" s="141">
        <f>январь!AD44+февраль!AD44+март!AD44+апрель!AD44+май!AD44+июнь!AD44+июль!AD44+август!AD44+сентябрь!AD44+ноябрь!AD44+декабрь!AD44</f>
        <v>20000</v>
      </c>
      <c r="N11" s="190">
        <f>январь!BO44+февраль!BO44+март!BO44+апрель!BO44+май!BO44+июнь!BO44+июль!BO44+август!BO44+сентябрь!BO44+октябрь!BO44+ноябрь!BO44+декабрь!BO44</f>
        <v>100000</v>
      </c>
      <c r="O11" s="184"/>
    </row>
    <row r="12" spans="1:15" ht="27" customHeight="1">
      <c r="A12" s="91" t="s">
        <v>127</v>
      </c>
      <c r="B12" s="101">
        <f>январь!BP7+B10-B11</f>
        <v>380250</v>
      </c>
      <c r="C12" s="135">
        <f>C10-C11</f>
        <v>0</v>
      </c>
      <c r="D12" s="141">
        <f aca="true" t="shared" si="1" ref="D12:M12">D10-D11</f>
        <v>14000</v>
      </c>
      <c r="E12" s="141">
        <f t="shared" si="1"/>
        <v>35000</v>
      </c>
      <c r="F12" s="141">
        <f>F10-F11</f>
        <v>-565000</v>
      </c>
      <c r="G12" s="141">
        <f t="shared" si="1"/>
        <v>70000</v>
      </c>
      <c r="H12" s="141">
        <f t="shared" si="1"/>
        <v>14000</v>
      </c>
      <c r="I12" s="141">
        <f t="shared" si="1"/>
        <v>14000</v>
      </c>
      <c r="J12" s="141">
        <f t="shared" si="1"/>
        <v>14000</v>
      </c>
      <c r="K12" s="141">
        <f t="shared" si="1"/>
        <v>210000</v>
      </c>
      <c r="L12" s="141">
        <f t="shared" si="1"/>
        <v>70000</v>
      </c>
      <c r="M12" s="141">
        <f t="shared" si="1"/>
        <v>-6000</v>
      </c>
      <c r="N12" s="190">
        <f>N10-N11</f>
        <v>300250</v>
      </c>
      <c r="O12" s="184"/>
    </row>
    <row r="13" spans="1:15" ht="21" customHeight="1">
      <c r="A13" s="90"/>
      <c r="B13" s="90"/>
      <c r="C13" s="136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91"/>
      <c r="O13" s="184"/>
    </row>
    <row r="14" spans="2:15" ht="12.75">
      <c r="B14" s="184"/>
      <c r="C14" s="1"/>
      <c r="O14" s="184"/>
    </row>
    <row r="15" spans="3:13" ht="12.75">
      <c r="C15" s="1"/>
      <c r="M15" s="1"/>
    </row>
    <row r="16" ht="12.75">
      <c r="B16" s="184"/>
    </row>
    <row r="17" ht="12.75">
      <c r="M17" s="1"/>
    </row>
  </sheetData>
  <sheetProtection/>
  <mergeCells count="2">
    <mergeCell ref="F3:G3"/>
    <mergeCell ref="A1:N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37">
      <selection activeCell="G26" sqref="G26"/>
    </sheetView>
  </sheetViews>
  <sheetFormatPr defaultColWidth="9.140625" defaultRowHeight="12.75"/>
  <cols>
    <col min="1" max="1" width="15.421875" style="24" customWidth="1"/>
    <col min="2" max="3" width="8.421875" style="24" customWidth="1"/>
    <col min="4" max="4" width="11.00390625" style="24" customWidth="1"/>
    <col min="5" max="5" width="6.00390625" style="24" customWidth="1"/>
    <col min="6" max="7" width="21.00390625" style="24" customWidth="1"/>
    <col min="8" max="8" width="9.140625" style="14" customWidth="1"/>
    <col min="9" max="16384" width="9.140625" style="24" customWidth="1"/>
  </cols>
  <sheetData>
    <row r="1" spans="1:8" s="15" customFormat="1" ht="11.25" customHeight="1">
      <c r="A1" s="13"/>
      <c r="B1" s="13"/>
      <c r="C1" s="13"/>
      <c r="D1" s="13"/>
      <c r="E1" s="13"/>
      <c r="F1" s="283" t="s">
        <v>24</v>
      </c>
      <c r="G1" s="283"/>
      <c r="H1" s="14"/>
    </row>
    <row r="2" spans="1:8" s="15" customFormat="1" ht="22.5" customHeight="1">
      <c r="A2" s="13"/>
      <c r="B2" s="13"/>
      <c r="C2" s="13"/>
      <c r="D2" s="13"/>
      <c r="E2" s="13"/>
      <c r="F2" s="284" t="s">
        <v>25</v>
      </c>
      <c r="G2" s="284"/>
      <c r="H2" s="14"/>
    </row>
    <row r="3" spans="1:8" s="15" customFormat="1" ht="11.25" customHeight="1">
      <c r="A3" s="13"/>
      <c r="B3" s="13"/>
      <c r="C3" s="13"/>
      <c r="D3" s="13"/>
      <c r="E3" s="13"/>
      <c r="F3" s="285" t="s">
        <v>26</v>
      </c>
      <c r="G3" s="285"/>
      <c r="H3" s="14"/>
    </row>
    <row r="4" spans="1:8" s="15" customFormat="1" ht="3" customHeight="1">
      <c r="A4" s="13"/>
      <c r="B4" s="13"/>
      <c r="C4" s="13"/>
      <c r="D4" s="13"/>
      <c r="E4" s="13"/>
      <c r="F4" s="13"/>
      <c r="G4" s="13"/>
      <c r="H4" s="14"/>
    </row>
    <row r="5" spans="1:8" s="15" customFormat="1" ht="12.75" customHeight="1">
      <c r="A5" s="286" t="s">
        <v>27</v>
      </c>
      <c r="B5" s="286"/>
      <c r="C5" s="286"/>
      <c r="D5" s="286"/>
      <c r="E5" s="286"/>
      <c r="F5" s="286"/>
      <c r="G5" s="286"/>
      <c r="H5" s="14"/>
    </row>
    <row r="6" spans="1:8" s="15" customFormat="1" ht="15" customHeight="1">
      <c r="A6" s="13"/>
      <c r="B6" s="13"/>
      <c r="C6" s="16" t="s">
        <v>28</v>
      </c>
      <c r="D6" s="277"/>
      <c r="E6" s="277"/>
      <c r="F6" s="17" t="s">
        <v>29</v>
      </c>
      <c r="G6" s="13"/>
      <c r="H6" s="14"/>
    </row>
    <row r="7" spans="1:8" s="15" customFormat="1" ht="13.5" customHeight="1">
      <c r="A7" s="18"/>
      <c r="B7" s="13"/>
      <c r="C7" s="13"/>
      <c r="D7" s="13"/>
      <c r="E7" s="13"/>
      <c r="F7" s="13"/>
      <c r="G7" s="13"/>
      <c r="H7" s="14"/>
    </row>
    <row r="8" spans="1:8" s="15" customFormat="1" ht="15" customHeight="1">
      <c r="A8" s="278" t="s">
        <v>30</v>
      </c>
      <c r="B8" s="279"/>
      <c r="C8" s="279"/>
      <c r="D8" s="280"/>
      <c r="E8" s="281"/>
      <c r="F8" s="281"/>
      <c r="G8" s="282"/>
      <c r="H8" s="14"/>
    </row>
    <row r="9" spans="1:8" s="15" customFormat="1" ht="15" customHeight="1">
      <c r="A9" s="278" t="s">
        <v>31</v>
      </c>
      <c r="B9" s="279"/>
      <c r="C9" s="279"/>
      <c r="D9" s="280"/>
      <c r="E9" s="281"/>
      <c r="F9" s="281"/>
      <c r="G9" s="282"/>
      <c r="H9" s="14"/>
    </row>
    <row r="10" spans="1:8" s="15" customFormat="1" ht="15" customHeight="1">
      <c r="A10" s="278" t="s">
        <v>32</v>
      </c>
      <c r="B10" s="279"/>
      <c r="C10" s="279"/>
      <c r="D10" s="280"/>
      <c r="E10" s="281"/>
      <c r="F10" s="281"/>
      <c r="G10" s="282"/>
      <c r="H10" s="14"/>
    </row>
    <row r="11" spans="1:8" s="15" customFormat="1" ht="15" customHeight="1">
      <c r="A11" s="278" t="s">
        <v>33</v>
      </c>
      <c r="B11" s="279"/>
      <c r="C11" s="279"/>
      <c r="D11" s="280"/>
      <c r="E11" s="281"/>
      <c r="F11" s="281"/>
      <c r="G11" s="282"/>
      <c r="H11" s="14"/>
    </row>
    <row r="12" spans="1:8" s="15" customFormat="1" ht="15" customHeight="1">
      <c r="A12" s="278" t="s">
        <v>34</v>
      </c>
      <c r="B12" s="279"/>
      <c r="C12" s="279"/>
      <c r="D12" s="280"/>
      <c r="E12" s="281"/>
      <c r="F12" s="281"/>
      <c r="G12" s="282"/>
      <c r="H12" s="14"/>
    </row>
    <row r="13" spans="1:8" s="15" customFormat="1" ht="15" customHeight="1">
      <c r="A13" s="278" t="s">
        <v>35</v>
      </c>
      <c r="B13" s="279"/>
      <c r="C13" s="279"/>
      <c r="D13" s="280"/>
      <c r="E13" s="281"/>
      <c r="F13" s="281"/>
      <c r="G13" s="282"/>
      <c r="H13" s="14"/>
    </row>
    <row r="14" spans="1:8" s="15" customFormat="1" ht="15" customHeight="1">
      <c r="A14" s="278" t="s">
        <v>36</v>
      </c>
      <c r="B14" s="279"/>
      <c r="C14" s="279"/>
      <c r="D14" s="280"/>
      <c r="E14" s="281"/>
      <c r="F14" s="281"/>
      <c r="G14" s="282"/>
      <c r="H14" s="14"/>
    </row>
    <row r="15" spans="1:8" s="15" customFormat="1" ht="11.25" customHeight="1">
      <c r="A15" s="18"/>
      <c r="B15" s="18"/>
      <c r="C15" s="18"/>
      <c r="D15" s="18"/>
      <c r="E15" s="18"/>
      <c r="F15" s="13"/>
      <c r="G15" s="13"/>
      <c r="H15" s="14"/>
    </row>
    <row r="16" spans="1:8" s="15" customFormat="1" ht="18.75" customHeight="1">
      <c r="A16" s="13"/>
      <c r="B16" s="13"/>
      <c r="C16" s="13"/>
      <c r="D16" s="13"/>
      <c r="E16" s="294" t="s">
        <v>37</v>
      </c>
      <c r="F16" s="294"/>
      <c r="G16" s="19"/>
      <c r="H16" s="14"/>
    </row>
    <row r="17" spans="1:8" s="15" customFormat="1" ht="18.75" customHeight="1">
      <c r="A17" s="13"/>
      <c r="B17" s="13"/>
      <c r="C17" s="13"/>
      <c r="D17" s="13"/>
      <c r="E17" s="294" t="s">
        <v>38</v>
      </c>
      <c r="F17" s="294"/>
      <c r="G17" s="19"/>
      <c r="H17" s="14"/>
    </row>
    <row r="18" spans="1:8" s="15" customFormat="1" ht="18.75" customHeight="1">
      <c r="A18" s="13"/>
      <c r="B18" s="13"/>
      <c r="C18" s="13"/>
      <c r="D18" s="13"/>
      <c r="E18" s="294" t="s">
        <v>39</v>
      </c>
      <c r="F18" s="294"/>
      <c r="G18" s="19"/>
      <c r="H18" s="14"/>
    </row>
    <row r="19" spans="1:8" s="15" customFormat="1" ht="11.25" customHeight="1">
      <c r="A19" s="13"/>
      <c r="B19" s="13"/>
      <c r="C19" s="13"/>
      <c r="D19" s="20"/>
      <c r="E19" s="21"/>
      <c r="F19" s="13"/>
      <c r="G19" s="13"/>
      <c r="H19" s="14"/>
    </row>
    <row r="20" spans="1:7" ht="32.25" customHeight="1">
      <c r="A20" s="290" t="s">
        <v>40</v>
      </c>
      <c r="B20" s="290"/>
      <c r="C20" s="290"/>
      <c r="D20" s="290"/>
      <c r="E20" s="22" t="s">
        <v>41</v>
      </c>
      <c r="F20" s="23" t="s">
        <v>231</v>
      </c>
      <c r="G20" s="23" t="s">
        <v>232</v>
      </c>
    </row>
    <row r="21" spans="1:7" ht="11.25" customHeight="1">
      <c r="A21" s="287">
        <v>1</v>
      </c>
      <c r="B21" s="288"/>
      <c r="C21" s="288"/>
      <c r="D21" s="289"/>
      <c r="E21" s="25">
        <v>2</v>
      </c>
      <c r="F21" s="25">
        <v>3</v>
      </c>
      <c r="G21" s="25">
        <v>4</v>
      </c>
    </row>
    <row r="22" spans="1:7" ht="15" customHeight="1">
      <c r="A22" s="291" t="s">
        <v>42</v>
      </c>
      <c r="B22" s="292"/>
      <c r="C22" s="292"/>
      <c r="D22" s="293"/>
      <c r="E22" s="26"/>
      <c r="F22" s="27"/>
      <c r="G22" s="27"/>
    </row>
    <row r="23" spans="1:7" ht="15" customHeight="1">
      <c r="A23" s="298" t="s">
        <v>43</v>
      </c>
      <c r="B23" s="299"/>
      <c r="C23" s="299"/>
      <c r="D23" s="300"/>
      <c r="E23" s="26">
        <v>110</v>
      </c>
      <c r="F23" s="28">
        <f>январь!E7-январь!H7</f>
        <v>0</v>
      </c>
      <c r="G23" s="28">
        <f>январь!E49-январь!E49</f>
        <v>0</v>
      </c>
    </row>
    <row r="24" spans="1:7" ht="15" customHeight="1">
      <c r="A24" s="298" t="s">
        <v>44</v>
      </c>
      <c r="B24" s="299"/>
      <c r="C24" s="299"/>
      <c r="D24" s="300"/>
      <c r="E24" s="26">
        <v>120</v>
      </c>
      <c r="F24" s="28"/>
      <c r="G24" s="28"/>
    </row>
    <row r="25" spans="1:7" ht="15" customHeight="1">
      <c r="A25" s="301" t="s">
        <v>45</v>
      </c>
      <c r="B25" s="302"/>
      <c r="C25" s="302"/>
      <c r="D25" s="303"/>
      <c r="E25" s="29">
        <v>130</v>
      </c>
      <c r="F25" s="30">
        <f>январь!I7</f>
        <v>0</v>
      </c>
      <c r="G25" s="30">
        <f>январь!I49</f>
        <v>0</v>
      </c>
    </row>
    <row r="26" spans="1:7" ht="12.75">
      <c r="A26" s="304" t="s">
        <v>46</v>
      </c>
      <c r="B26" s="305"/>
      <c r="C26" s="305"/>
      <c r="D26" s="306"/>
      <c r="E26" s="29"/>
      <c r="F26" s="30"/>
      <c r="G26" s="30"/>
    </row>
    <row r="27" spans="1:7" ht="12.75">
      <c r="A27" s="307" t="s">
        <v>47</v>
      </c>
      <c r="B27" s="308"/>
      <c r="C27" s="308"/>
      <c r="D27" s="309"/>
      <c r="E27" s="31">
        <v>131</v>
      </c>
      <c r="F27" s="32"/>
      <c r="G27" s="32"/>
    </row>
    <row r="28" spans="1:7" ht="15" customHeight="1">
      <c r="A28" s="310" t="s">
        <v>48</v>
      </c>
      <c r="B28" s="311"/>
      <c r="C28" s="311"/>
      <c r="D28" s="312"/>
      <c r="E28" s="31">
        <v>132</v>
      </c>
      <c r="F28" s="32"/>
      <c r="G28" s="32"/>
    </row>
    <row r="29" spans="1:7" ht="25.5" customHeight="1">
      <c r="A29" s="313" t="s">
        <v>49</v>
      </c>
      <c r="B29" s="314"/>
      <c r="C29" s="314"/>
      <c r="D29" s="315"/>
      <c r="E29" s="26">
        <v>133</v>
      </c>
      <c r="F29" s="33"/>
      <c r="G29" s="33"/>
    </row>
    <row r="30" spans="1:7" ht="15" customHeight="1">
      <c r="A30" s="295" t="s">
        <v>50</v>
      </c>
      <c r="B30" s="296"/>
      <c r="C30" s="296"/>
      <c r="D30" s="297"/>
      <c r="E30" s="26">
        <v>140</v>
      </c>
      <c r="F30" s="28"/>
      <c r="G30" s="28"/>
    </row>
    <row r="31" spans="1:7" ht="15" customHeight="1">
      <c r="A31" s="295" t="s">
        <v>51</v>
      </c>
      <c r="B31" s="296"/>
      <c r="C31" s="296"/>
      <c r="D31" s="297"/>
      <c r="E31" s="26">
        <v>150</v>
      </c>
      <c r="F31" s="28"/>
      <c r="G31" s="28"/>
    </row>
    <row r="32" spans="1:7" ht="15" customHeight="1">
      <c r="A32" s="295" t="s">
        <v>52</v>
      </c>
      <c r="B32" s="296"/>
      <c r="C32" s="296"/>
      <c r="D32" s="297"/>
      <c r="E32" s="31">
        <v>160</v>
      </c>
      <c r="F32" s="32"/>
      <c r="G32" s="32"/>
    </row>
    <row r="33" spans="1:7" ht="15" customHeight="1">
      <c r="A33" s="295" t="s">
        <v>53</v>
      </c>
      <c r="B33" s="296"/>
      <c r="C33" s="296"/>
      <c r="D33" s="297"/>
      <c r="E33" s="31">
        <v>170</v>
      </c>
      <c r="F33" s="32"/>
      <c r="G33" s="32"/>
    </row>
    <row r="34" spans="1:7" ht="15" customHeight="1">
      <c r="A34" s="295" t="s">
        <v>54</v>
      </c>
      <c r="B34" s="296"/>
      <c r="C34" s="296"/>
      <c r="D34" s="297"/>
      <c r="E34" s="31">
        <v>180</v>
      </c>
      <c r="F34" s="32"/>
      <c r="G34" s="32"/>
    </row>
    <row r="35" spans="1:7" ht="15" customHeight="1">
      <c r="A35" s="316" t="s">
        <v>55</v>
      </c>
      <c r="B35" s="317"/>
      <c r="C35" s="317"/>
      <c r="D35" s="318"/>
      <c r="E35" s="34">
        <v>190</v>
      </c>
      <c r="F35" s="35">
        <f>F23+F24+F25+F30+F31+F32+F33+F34</f>
        <v>0</v>
      </c>
      <c r="G35" s="35">
        <f>G23+G24+G25+G30+G31+G32+G33+G34</f>
        <v>0</v>
      </c>
    </row>
    <row r="36" spans="1:7" ht="15" customHeight="1">
      <c r="A36" s="316" t="s">
        <v>56</v>
      </c>
      <c r="B36" s="317"/>
      <c r="C36" s="317"/>
      <c r="D36" s="318"/>
      <c r="E36" s="34"/>
      <c r="F36" s="36"/>
      <c r="G36" s="36"/>
    </row>
    <row r="37" spans="1:7" ht="15" customHeight="1">
      <c r="A37" s="295" t="s">
        <v>57</v>
      </c>
      <c r="B37" s="296"/>
      <c r="C37" s="296"/>
      <c r="D37" s="297"/>
      <c r="E37" s="29">
        <v>210</v>
      </c>
      <c r="F37" s="37">
        <f>F39+F40+F41+F42+F43+F44</f>
        <v>250000</v>
      </c>
      <c r="G37" s="37">
        <f>G39+G40+G41+G42+G43+G44</f>
        <v>0</v>
      </c>
    </row>
    <row r="38" spans="1:7" ht="12.75">
      <c r="A38" s="295" t="s">
        <v>46</v>
      </c>
      <c r="B38" s="296"/>
      <c r="C38" s="296"/>
      <c r="D38" s="297"/>
      <c r="E38" s="38"/>
      <c r="F38" s="30"/>
      <c r="G38" s="39"/>
    </row>
    <row r="39" spans="1:7" ht="12.75">
      <c r="A39" s="319" t="s">
        <v>58</v>
      </c>
      <c r="B39" s="320"/>
      <c r="C39" s="320"/>
      <c r="D39" s="321"/>
      <c r="E39" s="40">
        <v>211</v>
      </c>
      <c r="F39" s="32">
        <f>декабрь!K49</f>
        <v>250000</v>
      </c>
      <c r="G39" s="32">
        <f>январь!K7</f>
        <v>0</v>
      </c>
    </row>
    <row r="40" spans="1:7" ht="15" customHeight="1">
      <c r="A40" s="322" t="s">
        <v>59</v>
      </c>
      <c r="B40" s="323"/>
      <c r="C40" s="323"/>
      <c r="D40" s="324"/>
      <c r="E40" s="31">
        <v>212</v>
      </c>
      <c r="F40" s="32"/>
      <c r="G40" s="32"/>
    </row>
    <row r="41" spans="1:7" ht="15" customHeight="1">
      <c r="A41" s="322" t="s">
        <v>60</v>
      </c>
      <c r="B41" s="323"/>
      <c r="C41" s="323"/>
      <c r="D41" s="324"/>
      <c r="E41" s="26">
        <v>213</v>
      </c>
      <c r="F41" s="28"/>
      <c r="G41" s="28"/>
    </row>
    <row r="42" spans="1:7" ht="15" customHeight="1">
      <c r="A42" s="322" t="s">
        <v>61</v>
      </c>
      <c r="B42" s="323"/>
      <c r="C42" s="323"/>
      <c r="D42" s="324"/>
      <c r="E42" s="26">
        <v>214</v>
      </c>
      <c r="F42" s="28"/>
      <c r="G42" s="28"/>
    </row>
    <row r="43" spans="1:7" ht="15" customHeight="1">
      <c r="A43" s="322" t="s">
        <v>62</v>
      </c>
      <c r="B43" s="323"/>
      <c r="C43" s="323"/>
      <c r="D43" s="324"/>
      <c r="E43" s="26">
        <v>215</v>
      </c>
      <c r="F43" s="28"/>
      <c r="G43" s="28"/>
    </row>
    <row r="44" spans="1:7" ht="15" customHeight="1">
      <c r="A44" s="322" t="s">
        <v>63</v>
      </c>
      <c r="B44" s="323"/>
      <c r="C44" s="323"/>
      <c r="D44" s="324"/>
      <c r="E44" s="26">
        <v>216</v>
      </c>
      <c r="F44" s="28"/>
      <c r="G44" s="28"/>
    </row>
    <row r="45" spans="1:7" ht="25.5" customHeight="1">
      <c r="A45" s="295" t="s">
        <v>64</v>
      </c>
      <c r="B45" s="296"/>
      <c r="C45" s="296"/>
      <c r="D45" s="297"/>
      <c r="E45" s="26">
        <v>220</v>
      </c>
      <c r="F45" s="28"/>
      <c r="G45" s="28"/>
    </row>
    <row r="46" spans="1:7" ht="15" customHeight="1">
      <c r="A46" s="298" t="s">
        <v>65</v>
      </c>
      <c r="B46" s="299"/>
      <c r="C46" s="299"/>
      <c r="D46" s="300"/>
      <c r="E46" s="26">
        <v>230</v>
      </c>
      <c r="F46" s="33">
        <f>январь!BG7</f>
        <v>0</v>
      </c>
      <c r="G46" s="33">
        <f>январь!BG49</f>
        <v>0</v>
      </c>
    </row>
    <row r="47" spans="1:7" ht="27.75" customHeight="1">
      <c r="A47" s="325" t="s">
        <v>66</v>
      </c>
      <c r="B47" s="326"/>
      <c r="C47" s="326"/>
      <c r="D47" s="327"/>
      <c r="E47" s="41">
        <v>240</v>
      </c>
      <c r="F47" s="32"/>
      <c r="G47" s="32"/>
    </row>
    <row r="48" spans="1:7" ht="15" customHeight="1">
      <c r="A48" s="328" t="s">
        <v>67</v>
      </c>
      <c r="B48" s="329"/>
      <c r="C48" s="329"/>
      <c r="D48" s="330"/>
      <c r="E48" s="29">
        <v>250</v>
      </c>
      <c r="F48" s="37">
        <f>январь!AO7+январь!AQ7+январь!AS7+январь!AU7+январь!AW7+январь!AY7+январь!BA7+январь!BC7+январь!BE7</f>
        <v>0</v>
      </c>
      <c r="G48" s="37">
        <f>январь!AO49+январь!AQ49+январь!AS49+январь!AU49+январь!AW49+январь!AY49+январь!BA49+январь!BC49+январь!BE49</f>
        <v>0</v>
      </c>
    </row>
    <row r="49" spans="1:7" ht="15" customHeight="1">
      <c r="A49" s="295" t="s">
        <v>68</v>
      </c>
      <c r="B49" s="296"/>
      <c r="C49" s="296"/>
      <c r="D49" s="297"/>
      <c r="E49" s="26">
        <v>260</v>
      </c>
      <c r="F49" s="28"/>
      <c r="G49" s="28"/>
    </row>
    <row r="50" spans="1:7" ht="15" customHeight="1">
      <c r="A50" s="295" t="s">
        <v>69</v>
      </c>
      <c r="B50" s="296"/>
      <c r="C50" s="296"/>
      <c r="D50" s="297"/>
      <c r="E50" s="26">
        <v>270</v>
      </c>
      <c r="F50" s="28">
        <f>декабрь!AM49</f>
        <v>680250</v>
      </c>
      <c r="G50" s="28">
        <f>январь!AM7</f>
        <v>150000</v>
      </c>
    </row>
    <row r="51" spans="1:7" ht="15" customHeight="1">
      <c r="A51" s="295" t="s">
        <v>70</v>
      </c>
      <c r="B51" s="296"/>
      <c r="C51" s="296"/>
      <c r="D51" s="297"/>
      <c r="E51" s="26">
        <v>280</v>
      </c>
      <c r="F51" s="28"/>
      <c r="G51" s="28"/>
    </row>
    <row r="52" spans="1:7" ht="15" customHeight="1">
      <c r="A52" s="316" t="s">
        <v>71</v>
      </c>
      <c r="B52" s="317"/>
      <c r="C52" s="317"/>
      <c r="D52" s="318"/>
      <c r="E52" s="34">
        <v>290</v>
      </c>
      <c r="F52" s="35">
        <f>F37+F45+F46+F47+F48+F49+F50+F51</f>
        <v>930250</v>
      </c>
      <c r="G52" s="35">
        <f>G37+G45+G46+G47+G48+G49+G50+G51</f>
        <v>150000</v>
      </c>
    </row>
    <row r="53" spans="1:7" ht="15" customHeight="1">
      <c r="A53" s="331" t="s">
        <v>72</v>
      </c>
      <c r="B53" s="332"/>
      <c r="C53" s="332"/>
      <c r="D53" s="333"/>
      <c r="E53" s="34">
        <v>300</v>
      </c>
      <c r="F53" s="35">
        <f>F52+F35</f>
        <v>930250</v>
      </c>
      <c r="G53" s="35">
        <f>G52+G35</f>
        <v>150000</v>
      </c>
    </row>
    <row r="54" spans="1:7" ht="36">
      <c r="A54" s="334" t="s">
        <v>73</v>
      </c>
      <c r="B54" s="335"/>
      <c r="C54" s="335"/>
      <c r="D54" s="336"/>
      <c r="E54" s="22" t="s">
        <v>41</v>
      </c>
      <c r="F54" s="23" t="s">
        <v>231</v>
      </c>
      <c r="G54" s="23" t="s">
        <v>232</v>
      </c>
    </row>
    <row r="55" spans="1:7" ht="12.75">
      <c r="A55" s="337">
        <v>1</v>
      </c>
      <c r="B55" s="338"/>
      <c r="C55" s="338"/>
      <c r="D55" s="339"/>
      <c r="E55" s="34">
        <v>2</v>
      </c>
      <c r="F55" s="34">
        <v>3</v>
      </c>
      <c r="G55" s="34">
        <v>4</v>
      </c>
    </row>
    <row r="56" spans="1:7" ht="15" customHeight="1">
      <c r="A56" s="316" t="s">
        <v>74</v>
      </c>
      <c r="B56" s="317"/>
      <c r="C56" s="317"/>
      <c r="D56" s="318"/>
      <c r="E56" s="26"/>
      <c r="F56" s="42"/>
      <c r="G56" s="42"/>
    </row>
    <row r="57" spans="1:7" ht="15" customHeight="1">
      <c r="A57" s="295" t="s">
        <v>75</v>
      </c>
      <c r="B57" s="296"/>
      <c r="C57" s="296"/>
      <c r="D57" s="297"/>
      <c r="E57" s="26">
        <v>410</v>
      </c>
      <c r="F57" s="28"/>
      <c r="G57" s="28"/>
    </row>
    <row r="58" spans="1:7" ht="15" customHeight="1">
      <c r="A58" s="295" t="s">
        <v>76</v>
      </c>
      <c r="B58" s="296"/>
      <c r="C58" s="296"/>
      <c r="D58" s="297"/>
      <c r="E58" s="29">
        <v>420</v>
      </c>
      <c r="F58" s="37"/>
      <c r="G58" s="37"/>
    </row>
    <row r="59" spans="1:7" ht="12.75">
      <c r="A59" s="298" t="s">
        <v>77</v>
      </c>
      <c r="B59" s="299"/>
      <c r="C59" s="299"/>
      <c r="D59" s="300"/>
      <c r="E59" s="43">
        <v>430</v>
      </c>
      <c r="F59" s="28"/>
      <c r="G59" s="28"/>
    </row>
    <row r="60" spans="1:7" ht="15" customHeight="1">
      <c r="A60" s="328" t="s">
        <v>78</v>
      </c>
      <c r="B60" s="329"/>
      <c r="C60" s="329"/>
      <c r="D60" s="330"/>
      <c r="E60" s="26">
        <v>440</v>
      </c>
      <c r="F60" s="28"/>
      <c r="G60" s="28"/>
    </row>
    <row r="61" spans="1:7" ht="15" customHeight="1">
      <c r="A61" s="295" t="s">
        <v>79</v>
      </c>
      <c r="B61" s="296"/>
      <c r="C61" s="296"/>
      <c r="D61" s="297"/>
      <c r="E61" s="26">
        <v>450</v>
      </c>
      <c r="F61" s="28"/>
      <c r="G61" s="28"/>
    </row>
    <row r="62" spans="1:7" ht="15" customHeight="1">
      <c r="A62" s="295" t="s">
        <v>80</v>
      </c>
      <c r="B62" s="296"/>
      <c r="C62" s="296"/>
      <c r="D62" s="297"/>
      <c r="E62" s="26">
        <v>460</v>
      </c>
      <c r="F62" s="28"/>
      <c r="G62" s="28"/>
    </row>
    <row r="63" spans="1:7" ht="15" customHeight="1">
      <c r="A63" s="295" t="s">
        <v>81</v>
      </c>
      <c r="B63" s="296"/>
      <c r="C63" s="296"/>
      <c r="D63" s="297"/>
      <c r="E63" s="26">
        <v>470</v>
      </c>
      <c r="F63" s="28"/>
      <c r="G63" s="28"/>
    </row>
    <row r="64" spans="1:7" ht="15" customHeight="1">
      <c r="A64" s="295" t="s">
        <v>82</v>
      </c>
      <c r="B64" s="296"/>
      <c r="C64" s="296"/>
      <c r="D64" s="297"/>
      <c r="E64" s="26">
        <v>480</v>
      </c>
      <c r="F64" s="28">
        <f>декабрь!BJ49</f>
        <v>930250</v>
      </c>
      <c r="G64" s="28">
        <f>январь!BJ7</f>
        <v>150000</v>
      </c>
    </row>
    <row r="65" spans="1:7" ht="15" customHeight="1">
      <c r="A65" s="316" t="s">
        <v>83</v>
      </c>
      <c r="B65" s="317"/>
      <c r="C65" s="317"/>
      <c r="D65" s="318"/>
      <c r="E65" s="34">
        <v>490</v>
      </c>
      <c r="F65" s="35">
        <f>F57+F58+F59+F60+F61+F62+F63+F64</f>
        <v>930250</v>
      </c>
      <c r="G65" s="35">
        <f>G57+G58+G59+G60+G61+G62+G63+G64</f>
        <v>150000</v>
      </c>
    </row>
    <row r="66" spans="1:7" ht="15" customHeight="1">
      <c r="A66" s="316" t="s">
        <v>84</v>
      </c>
      <c r="B66" s="317"/>
      <c r="C66" s="317"/>
      <c r="D66" s="318"/>
      <c r="E66" s="34"/>
      <c r="F66" s="36"/>
      <c r="G66" s="36"/>
    </row>
    <row r="67" spans="1:7" ht="15" customHeight="1">
      <c r="A67" s="295" t="s">
        <v>85</v>
      </c>
      <c r="B67" s="296"/>
      <c r="C67" s="296"/>
      <c r="D67" s="297"/>
      <c r="E67" s="26">
        <v>510</v>
      </c>
      <c r="F67" s="28"/>
      <c r="G67" s="28"/>
    </row>
    <row r="68" spans="1:7" ht="13.5" customHeight="1">
      <c r="A68" s="295" t="s">
        <v>86</v>
      </c>
      <c r="B68" s="296"/>
      <c r="C68" s="296"/>
      <c r="D68" s="297"/>
      <c r="E68" s="26">
        <v>520</v>
      </c>
      <c r="F68" s="28"/>
      <c r="G68" s="28"/>
    </row>
    <row r="69" spans="1:7" ht="15" customHeight="1">
      <c r="A69" s="295" t="s">
        <v>87</v>
      </c>
      <c r="B69" s="296"/>
      <c r="C69" s="296"/>
      <c r="D69" s="297"/>
      <c r="E69" s="26">
        <v>530</v>
      </c>
      <c r="F69" s="28"/>
      <c r="G69" s="28"/>
    </row>
    <row r="70" spans="1:7" ht="15" customHeight="1">
      <c r="A70" s="295" t="s">
        <v>88</v>
      </c>
      <c r="B70" s="296"/>
      <c r="C70" s="296"/>
      <c r="D70" s="297"/>
      <c r="E70" s="26">
        <v>540</v>
      </c>
      <c r="F70" s="28"/>
      <c r="G70" s="28"/>
    </row>
    <row r="71" spans="1:7" ht="15" customHeight="1">
      <c r="A71" s="295" t="s">
        <v>89</v>
      </c>
      <c r="B71" s="296"/>
      <c r="C71" s="296"/>
      <c r="D71" s="297"/>
      <c r="E71" s="26">
        <v>550</v>
      </c>
      <c r="F71" s="28"/>
      <c r="G71" s="28"/>
    </row>
    <row r="72" spans="1:7" ht="15" customHeight="1">
      <c r="A72" s="295" t="s">
        <v>90</v>
      </c>
      <c r="B72" s="296"/>
      <c r="C72" s="296"/>
      <c r="D72" s="297"/>
      <c r="E72" s="26">
        <v>560</v>
      </c>
      <c r="F72" s="28"/>
      <c r="G72" s="28"/>
    </row>
    <row r="73" spans="1:7" ht="15" customHeight="1">
      <c r="A73" s="316" t="s">
        <v>91</v>
      </c>
      <c r="B73" s="317"/>
      <c r="C73" s="317"/>
      <c r="D73" s="318"/>
      <c r="E73" s="34">
        <v>590</v>
      </c>
      <c r="F73" s="35">
        <f>F67+F68+F69+F70+F71+F72</f>
        <v>0</v>
      </c>
      <c r="G73" s="35">
        <f>G67+G68+G69+G70+G71+G72</f>
        <v>0</v>
      </c>
    </row>
    <row r="74" spans="1:7" ht="15" customHeight="1">
      <c r="A74" s="316" t="s">
        <v>92</v>
      </c>
      <c r="B74" s="317"/>
      <c r="C74" s="317"/>
      <c r="D74" s="318"/>
      <c r="E74" s="34"/>
      <c r="F74" s="36"/>
      <c r="G74" s="36"/>
    </row>
    <row r="75" spans="1:7" ht="15" customHeight="1">
      <c r="A75" s="295" t="s">
        <v>93</v>
      </c>
      <c r="B75" s="296"/>
      <c r="C75" s="296"/>
      <c r="D75" s="297"/>
      <c r="E75" s="26">
        <v>610</v>
      </c>
      <c r="F75" s="28"/>
      <c r="G75" s="28"/>
    </row>
    <row r="76" spans="1:7" ht="15" customHeight="1">
      <c r="A76" s="295" t="s">
        <v>94</v>
      </c>
      <c r="B76" s="296"/>
      <c r="C76" s="296"/>
      <c r="D76" s="297"/>
      <c r="E76" s="29">
        <v>620</v>
      </c>
      <c r="F76" s="37"/>
      <c r="G76" s="37"/>
    </row>
    <row r="77" spans="1:7" ht="15" customHeight="1">
      <c r="A77" s="295" t="s">
        <v>95</v>
      </c>
      <c r="B77" s="296"/>
      <c r="C77" s="296"/>
      <c r="D77" s="297"/>
      <c r="E77" s="44">
        <v>630</v>
      </c>
      <c r="F77" s="45">
        <f>F78+F80+F81+F82+F83+F84+F85+F86</f>
        <v>0</v>
      </c>
      <c r="G77" s="45">
        <f>G78+G80+G81+G82+G83+G84+G85+G86</f>
        <v>0</v>
      </c>
    </row>
    <row r="78" spans="1:7" ht="12.75">
      <c r="A78" s="295" t="s">
        <v>46</v>
      </c>
      <c r="B78" s="296"/>
      <c r="C78" s="296"/>
      <c r="D78" s="297"/>
      <c r="E78" s="46"/>
      <c r="F78" s="340">
        <f>январь!AP7</f>
        <v>0</v>
      </c>
      <c r="G78" s="340">
        <f>январь!AP49</f>
        <v>0</v>
      </c>
    </row>
    <row r="79" spans="1:7" ht="12.75">
      <c r="A79" s="319" t="s">
        <v>96</v>
      </c>
      <c r="B79" s="320"/>
      <c r="C79" s="320"/>
      <c r="D79" s="321"/>
      <c r="E79" s="47">
        <v>631</v>
      </c>
      <c r="F79" s="341"/>
      <c r="G79" s="341"/>
    </row>
    <row r="80" spans="1:7" ht="15" customHeight="1">
      <c r="A80" s="342" t="s">
        <v>97</v>
      </c>
      <c r="B80" s="343"/>
      <c r="C80" s="343"/>
      <c r="D80" s="344"/>
      <c r="E80" s="31">
        <v>632</v>
      </c>
      <c r="F80" s="32"/>
      <c r="G80" s="32"/>
    </row>
    <row r="81" spans="1:7" ht="15" customHeight="1">
      <c r="A81" s="322" t="s">
        <v>98</v>
      </c>
      <c r="B81" s="323"/>
      <c r="C81" s="323"/>
      <c r="D81" s="324"/>
      <c r="E81" s="26">
        <v>633</v>
      </c>
      <c r="F81" s="28">
        <f>январь!AR7</f>
        <v>0</v>
      </c>
      <c r="G81" s="28">
        <f>январь!AR49</f>
        <v>0</v>
      </c>
    </row>
    <row r="82" spans="1:7" ht="15" customHeight="1">
      <c r="A82" s="322" t="s">
        <v>99</v>
      </c>
      <c r="B82" s="323"/>
      <c r="C82" s="323"/>
      <c r="D82" s="324"/>
      <c r="E82" s="26">
        <v>634</v>
      </c>
      <c r="F82" s="28">
        <f>январь!AT7</f>
        <v>0</v>
      </c>
      <c r="G82" s="28">
        <f>январь!AT49</f>
        <v>0</v>
      </c>
    </row>
    <row r="83" spans="1:7" ht="15" customHeight="1">
      <c r="A83" s="322" t="s">
        <v>100</v>
      </c>
      <c r="B83" s="323"/>
      <c r="C83" s="323"/>
      <c r="D83" s="324"/>
      <c r="E83" s="26">
        <v>635</v>
      </c>
      <c r="F83" s="28">
        <f>январь!AV7</f>
        <v>0</v>
      </c>
      <c r="G83" s="28">
        <f>январь!AV49</f>
        <v>0</v>
      </c>
    </row>
    <row r="84" spans="1:7" ht="15" customHeight="1">
      <c r="A84" s="322" t="s">
        <v>101</v>
      </c>
      <c r="B84" s="323"/>
      <c r="C84" s="323"/>
      <c r="D84" s="324"/>
      <c r="E84" s="26">
        <v>636</v>
      </c>
      <c r="F84" s="28"/>
      <c r="G84" s="28"/>
    </row>
    <row r="85" spans="1:7" ht="13.5" customHeight="1">
      <c r="A85" s="322" t="s">
        <v>102</v>
      </c>
      <c r="B85" s="323"/>
      <c r="C85" s="323"/>
      <c r="D85" s="324"/>
      <c r="E85" s="26">
        <v>637</v>
      </c>
      <c r="F85" s="28"/>
      <c r="G85" s="28"/>
    </row>
    <row r="86" spans="1:7" ht="15" customHeight="1">
      <c r="A86" s="322" t="s">
        <v>103</v>
      </c>
      <c r="B86" s="323"/>
      <c r="C86" s="323"/>
      <c r="D86" s="324"/>
      <c r="E86" s="26">
        <v>638</v>
      </c>
      <c r="F86" s="28">
        <f>январь!AX7+январь!AZ7+январь!BB7+январь!BD7</f>
        <v>0</v>
      </c>
      <c r="G86" s="28">
        <f>январь!AX49+январь!AZ49+январь!BB49+январь!BD49</f>
        <v>0</v>
      </c>
    </row>
    <row r="87" spans="1:7" ht="15" customHeight="1">
      <c r="A87" s="295" t="s">
        <v>104</v>
      </c>
      <c r="B87" s="296"/>
      <c r="C87" s="296"/>
      <c r="D87" s="297"/>
      <c r="E87" s="26">
        <v>640</v>
      </c>
      <c r="F87" s="28"/>
      <c r="G87" s="28"/>
    </row>
    <row r="88" spans="1:7" ht="15" customHeight="1">
      <c r="A88" s="295" t="s">
        <v>88</v>
      </c>
      <c r="B88" s="296"/>
      <c r="C88" s="296"/>
      <c r="D88" s="297"/>
      <c r="E88" s="26">
        <v>650</v>
      </c>
      <c r="F88" s="28"/>
      <c r="G88" s="28"/>
    </row>
    <row r="89" spans="1:7" ht="15" customHeight="1">
      <c r="A89" s="295" t="s">
        <v>89</v>
      </c>
      <c r="B89" s="296"/>
      <c r="C89" s="296"/>
      <c r="D89" s="297"/>
      <c r="E89" s="26">
        <v>660</v>
      </c>
      <c r="F89" s="28"/>
      <c r="G89" s="28"/>
    </row>
    <row r="90" spans="1:7" ht="15" customHeight="1">
      <c r="A90" s="295" t="s">
        <v>105</v>
      </c>
      <c r="B90" s="296"/>
      <c r="C90" s="296"/>
      <c r="D90" s="297"/>
      <c r="E90" s="26">
        <v>670</v>
      </c>
      <c r="F90" s="28">
        <f>январь!BF7</f>
        <v>0</v>
      </c>
      <c r="G90" s="28">
        <f>январь!BF49</f>
        <v>0</v>
      </c>
    </row>
    <row r="91" spans="1:7" ht="15" customHeight="1">
      <c r="A91" s="316" t="s">
        <v>106</v>
      </c>
      <c r="B91" s="317"/>
      <c r="C91" s="317"/>
      <c r="D91" s="318"/>
      <c r="E91" s="34">
        <v>690</v>
      </c>
      <c r="F91" s="35">
        <f>F75+F76+F77+F87+F88+F89+F90</f>
        <v>0</v>
      </c>
      <c r="G91" s="35">
        <f>G75+G76+G77+G87+G88+G89+G90</f>
        <v>0</v>
      </c>
    </row>
    <row r="92" spans="1:7" ht="15" customHeight="1">
      <c r="A92" s="331" t="s">
        <v>72</v>
      </c>
      <c r="B92" s="332"/>
      <c r="C92" s="332"/>
      <c r="D92" s="333"/>
      <c r="E92" s="34">
        <v>700</v>
      </c>
      <c r="F92" s="35">
        <f>F65+F73+F91</f>
        <v>930250</v>
      </c>
      <c r="G92" s="35">
        <f>G65+G73+G91</f>
        <v>150000</v>
      </c>
    </row>
    <row r="93" spans="1:7" ht="11.25" customHeight="1">
      <c r="A93" s="18"/>
      <c r="B93" s="18"/>
      <c r="C93" s="18"/>
      <c r="D93" s="18"/>
      <c r="E93" s="18"/>
      <c r="F93" s="18"/>
      <c r="G93" s="48"/>
    </row>
    <row r="94" spans="1:7" ht="11.25" customHeight="1">
      <c r="A94" s="49" t="s">
        <v>107</v>
      </c>
      <c r="B94" s="348"/>
      <c r="C94" s="348"/>
      <c r="D94" s="50"/>
      <c r="E94" s="18"/>
      <c r="F94" s="349"/>
      <c r="G94" s="349"/>
    </row>
    <row r="95" spans="1:7" ht="11.25" customHeight="1">
      <c r="A95" s="50"/>
      <c r="B95" s="345" t="s">
        <v>108</v>
      </c>
      <c r="C95" s="345"/>
      <c r="D95" s="50"/>
      <c r="E95" s="51"/>
      <c r="F95" s="346" t="s">
        <v>109</v>
      </c>
      <c r="G95" s="347"/>
    </row>
    <row r="96" spans="1:7" ht="11.25" customHeight="1">
      <c r="A96" s="50"/>
      <c r="B96" s="52"/>
      <c r="C96" s="52"/>
      <c r="D96" s="50"/>
      <c r="E96" s="51"/>
      <c r="F96" s="52"/>
      <c r="G96" s="51"/>
    </row>
    <row r="97" spans="1:7" ht="11.25" customHeight="1">
      <c r="A97" s="49" t="s">
        <v>110</v>
      </c>
      <c r="B97" s="348"/>
      <c r="C97" s="348"/>
      <c r="D97" s="50"/>
      <c r="E97" s="18"/>
      <c r="F97" s="349"/>
      <c r="G97" s="349"/>
    </row>
    <row r="98" spans="1:7" ht="11.25" customHeight="1">
      <c r="A98" s="50"/>
      <c r="B98" s="345" t="s">
        <v>108</v>
      </c>
      <c r="C98" s="345"/>
      <c r="D98" s="50"/>
      <c r="E98" s="53"/>
      <c r="F98" s="346" t="s">
        <v>109</v>
      </c>
      <c r="G98" s="347"/>
    </row>
    <row r="99" spans="1:7" ht="11.25" customHeight="1">
      <c r="A99" s="50"/>
      <c r="B99" s="50"/>
      <c r="C99" s="50"/>
      <c r="D99" s="50"/>
      <c r="E99" s="18"/>
      <c r="F99" s="54"/>
      <c r="G99" s="54"/>
    </row>
    <row r="100" spans="1:7" ht="11.25" customHeight="1">
      <c r="A100" s="55">
        <f ca="1">TODAY()</f>
        <v>42481</v>
      </c>
      <c r="B100" s="56"/>
      <c r="C100" s="56"/>
      <c r="D100" s="56"/>
      <c r="E100" s="18"/>
      <c r="F100" s="54"/>
      <c r="G100" s="54"/>
    </row>
    <row r="101" spans="5:7" ht="17.25" customHeight="1">
      <c r="E101" s="57"/>
      <c r="F101" s="57"/>
      <c r="G101" s="58"/>
    </row>
    <row r="102" spans="1:7" ht="11.25" customHeight="1">
      <c r="A102" s="58"/>
      <c r="B102" s="58"/>
      <c r="C102" s="58"/>
      <c r="D102" s="58"/>
      <c r="E102" s="58"/>
      <c r="F102" s="58"/>
      <c r="G102" s="58"/>
    </row>
    <row r="103" spans="1:7" ht="11.25" customHeight="1">
      <c r="A103" s="58"/>
      <c r="B103" s="58"/>
      <c r="C103" s="58"/>
      <c r="D103" s="58"/>
      <c r="E103" s="58"/>
      <c r="F103" s="58"/>
      <c r="G103" s="58"/>
    </row>
    <row r="104" spans="1:7" ht="11.25" customHeight="1">
      <c r="A104" s="58"/>
      <c r="B104" s="58"/>
      <c r="C104" s="58"/>
      <c r="D104" s="58"/>
      <c r="E104" s="58"/>
      <c r="F104" s="58"/>
      <c r="G104" s="58"/>
    </row>
    <row r="105" spans="1:7" ht="11.25" customHeight="1">
      <c r="A105" s="58"/>
      <c r="B105" s="58"/>
      <c r="C105" s="58"/>
      <c r="D105" s="58"/>
      <c r="E105" s="58"/>
      <c r="F105" s="58"/>
      <c r="G105" s="58"/>
    </row>
    <row r="106" spans="1:7" ht="11.25" customHeight="1">
      <c r="A106" s="58"/>
      <c r="B106" s="58"/>
      <c r="C106" s="58"/>
      <c r="D106" s="58"/>
      <c r="E106" s="58"/>
      <c r="F106" s="58"/>
      <c r="G106" s="58"/>
    </row>
    <row r="107" spans="1:7" ht="11.25" customHeight="1">
      <c r="A107" s="58"/>
      <c r="B107" s="58"/>
      <c r="C107" s="58"/>
      <c r="D107" s="58"/>
      <c r="E107" s="58"/>
      <c r="F107" s="58"/>
      <c r="G107" s="58"/>
    </row>
    <row r="108" spans="1:7" ht="11.25" customHeight="1">
      <c r="A108" s="58"/>
      <c r="B108" s="58"/>
      <c r="C108" s="58"/>
      <c r="D108" s="58"/>
      <c r="E108" s="58"/>
      <c r="F108" s="58"/>
      <c r="G108" s="58"/>
    </row>
    <row r="109" spans="1:7" ht="11.25" customHeight="1">
      <c r="A109" s="58"/>
      <c r="B109" s="58"/>
      <c r="C109" s="58"/>
      <c r="D109" s="58"/>
      <c r="E109" s="58"/>
      <c r="F109" s="58"/>
      <c r="G109" s="58"/>
    </row>
  </sheetData>
  <sheetProtection/>
  <mergeCells count="105">
    <mergeCell ref="B98:C98"/>
    <mergeCell ref="F98:G98"/>
    <mergeCell ref="B94:C94"/>
    <mergeCell ref="F94:G94"/>
    <mergeCell ref="B95:C95"/>
    <mergeCell ref="F95:G95"/>
    <mergeCell ref="B97:C97"/>
    <mergeCell ref="F97:G97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F78:F79"/>
    <mergeCell ref="G78:G79"/>
    <mergeCell ref="A79:D79"/>
    <mergeCell ref="A91:D91"/>
    <mergeCell ref="A90:D90"/>
    <mergeCell ref="A80:D80"/>
    <mergeCell ref="A71:D71"/>
    <mergeCell ref="A72:D72"/>
    <mergeCell ref="A73:D73"/>
    <mergeCell ref="A74:D74"/>
    <mergeCell ref="A75:D75"/>
    <mergeCell ref="A76:D76"/>
    <mergeCell ref="A77:D77"/>
    <mergeCell ref="A78:D78"/>
    <mergeCell ref="A65:D65"/>
    <mergeCell ref="A66:D66"/>
    <mergeCell ref="A67:D67"/>
    <mergeCell ref="A68:D68"/>
    <mergeCell ref="A55:D55"/>
    <mergeCell ref="A56:D56"/>
    <mergeCell ref="A69:D69"/>
    <mergeCell ref="A70:D70"/>
    <mergeCell ref="A59:D59"/>
    <mergeCell ref="A60:D60"/>
    <mergeCell ref="A61:D61"/>
    <mergeCell ref="A62:D62"/>
    <mergeCell ref="A63:D63"/>
    <mergeCell ref="A64:D64"/>
    <mergeCell ref="A57:D57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41:D41"/>
    <mergeCell ref="A42:D42"/>
    <mergeCell ref="A43:D43"/>
    <mergeCell ref="A44:D44"/>
    <mergeCell ref="A31:D31"/>
    <mergeCell ref="A32:D32"/>
    <mergeCell ref="A45:D45"/>
    <mergeCell ref="A46:D46"/>
    <mergeCell ref="A35:D35"/>
    <mergeCell ref="A36:D36"/>
    <mergeCell ref="A37:D37"/>
    <mergeCell ref="A38:D38"/>
    <mergeCell ref="A39:D39"/>
    <mergeCell ref="A40:D40"/>
    <mergeCell ref="A33:D33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22:D22"/>
    <mergeCell ref="A12:C12"/>
    <mergeCell ref="D12:G12"/>
    <mergeCell ref="A13:C13"/>
    <mergeCell ref="D13:G13"/>
    <mergeCell ref="A14:C14"/>
    <mergeCell ref="D14:G14"/>
    <mergeCell ref="E16:F16"/>
    <mergeCell ref="E17:F17"/>
    <mergeCell ref="E18:F18"/>
    <mergeCell ref="A10:C10"/>
    <mergeCell ref="D10:G10"/>
    <mergeCell ref="A21:D21"/>
    <mergeCell ref="A20:D20"/>
    <mergeCell ref="A11:C11"/>
    <mergeCell ref="D11:G11"/>
    <mergeCell ref="F1:G1"/>
    <mergeCell ref="F2:G2"/>
    <mergeCell ref="F3:G3"/>
    <mergeCell ref="A5:G5"/>
    <mergeCell ref="D6:E6"/>
    <mergeCell ref="A8:C8"/>
    <mergeCell ref="D8:G8"/>
    <mergeCell ref="A9:C9"/>
    <mergeCell ref="D9:G9"/>
  </mergeCells>
  <conditionalFormatting sqref="G92">
    <cfRule type="cellIs" priority="1" dxfId="0" operator="notEqual" stopIfTrue="1">
      <formula>$G$53</formula>
    </cfRule>
  </conditionalFormatting>
  <conditionalFormatting sqref="F92:G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W30" sqref="BW30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229</v>
      </c>
      <c r="B7" s="223"/>
      <c r="C7" s="223"/>
      <c r="D7" s="86"/>
      <c r="E7" s="74">
        <f>октябрь!E49</f>
        <v>0</v>
      </c>
      <c r="F7" s="74">
        <f>октябрь!F49</f>
        <v>0</v>
      </c>
      <c r="G7" s="74">
        <f>октябрь!G49</f>
        <v>0</v>
      </c>
      <c r="H7" s="74">
        <f>октябрь!H49</f>
        <v>0</v>
      </c>
      <c r="I7" s="74">
        <f>октябрь!I49</f>
        <v>0</v>
      </c>
      <c r="J7" s="74">
        <f>октябрь!J49</f>
        <v>0</v>
      </c>
      <c r="K7" s="74">
        <f>октябрь!K49</f>
        <v>250000</v>
      </c>
      <c r="L7" s="74">
        <f>октябрь!L49</f>
        <v>0</v>
      </c>
      <c r="M7" s="74">
        <f>октябрь!M49</f>
        <v>0</v>
      </c>
      <c r="N7" s="74">
        <f>октябрь!N49</f>
        <v>0</v>
      </c>
      <c r="O7" s="74">
        <f>октябрь!O49</f>
        <v>0</v>
      </c>
      <c r="P7" s="74">
        <f>октябрь!P49</f>
        <v>0</v>
      </c>
      <c r="Q7" s="74">
        <f>октябрь!Q49</f>
        <v>0</v>
      </c>
      <c r="R7" s="74">
        <f>октябрь!R49</f>
        <v>0</v>
      </c>
      <c r="S7" s="74">
        <f>октябрь!S49</f>
        <v>0</v>
      </c>
      <c r="T7" s="74">
        <f>октябрь!T49</f>
        <v>0</v>
      </c>
      <c r="U7" s="74">
        <f>октябрь!U49</f>
        <v>0</v>
      </c>
      <c r="V7" s="74">
        <f>октябрь!V49</f>
        <v>0</v>
      </c>
      <c r="W7" s="74">
        <f>октябрь!W49</f>
        <v>0</v>
      </c>
      <c r="X7" s="74">
        <f>октябрь!X49</f>
        <v>0</v>
      </c>
      <c r="Y7" s="74">
        <f>октябрь!Y49</f>
        <v>0</v>
      </c>
      <c r="Z7" s="74">
        <f>октябрь!Z49</f>
        <v>0</v>
      </c>
      <c r="AA7" s="74">
        <f>октябрь!AA49</f>
        <v>0</v>
      </c>
      <c r="AB7" s="74">
        <f>октябрь!AB49</f>
        <v>0</v>
      </c>
      <c r="AC7" s="74">
        <f>октябрь!AC49</f>
        <v>0</v>
      </c>
      <c r="AD7" s="74">
        <f>октябрь!AD49</f>
        <v>0</v>
      </c>
      <c r="AE7" s="74">
        <f>октябрь!AE49</f>
        <v>0</v>
      </c>
      <c r="AF7" s="74">
        <f>октябрь!AF49</f>
        <v>0</v>
      </c>
      <c r="AG7" s="74">
        <f>октябрь!AG49</f>
        <v>0</v>
      </c>
      <c r="AH7" s="74">
        <f>октябрь!AH49</f>
        <v>0</v>
      </c>
      <c r="AI7" s="74">
        <f>октябрь!AI49</f>
        <v>0</v>
      </c>
      <c r="AJ7" s="74">
        <f>октябрь!AJ49</f>
        <v>0</v>
      </c>
      <c r="AK7" s="74">
        <f>октябрь!AK49</f>
        <v>0</v>
      </c>
      <c r="AL7" s="74">
        <f>октябрь!AL49</f>
        <v>0</v>
      </c>
      <c r="AM7" s="74">
        <f>октябрь!AM49</f>
        <v>680250</v>
      </c>
      <c r="AN7" s="74">
        <f>октябрь!AN49</f>
        <v>0</v>
      </c>
      <c r="AO7" s="74">
        <f>октябрь!AO49</f>
        <v>0</v>
      </c>
      <c r="AP7" s="74">
        <f>октябрь!AP49</f>
        <v>0</v>
      </c>
      <c r="AQ7" s="74">
        <f>октябрь!AQ49</f>
        <v>0</v>
      </c>
      <c r="AR7" s="74">
        <f>октябрь!AR49</f>
        <v>0</v>
      </c>
      <c r="AS7" s="74">
        <f>октябрь!AS49</f>
        <v>0</v>
      </c>
      <c r="AT7" s="74">
        <f>октябрь!AT49</f>
        <v>0</v>
      </c>
      <c r="AU7" s="74">
        <f>октябрь!AU49</f>
        <v>0</v>
      </c>
      <c r="AV7" s="74">
        <f>октябрь!AV49</f>
        <v>0</v>
      </c>
      <c r="AW7" s="74">
        <f>октябрь!AW49</f>
        <v>0</v>
      </c>
      <c r="AX7" s="74">
        <f>октябрь!AX49</f>
        <v>0</v>
      </c>
      <c r="AY7" s="74">
        <f>октябрь!AY49</f>
        <v>0</v>
      </c>
      <c r="AZ7" s="74">
        <f>октябрь!AZ49</f>
        <v>0</v>
      </c>
      <c r="BA7" s="74">
        <f>октябрь!BA49</f>
        <v>0</v>
      </c>
      <c r="BB7" s="74">
        <f>октябрь!BB49</f>
        <v>0</v>
      </c>
      <c r="BC7" s="74">
        <f>октябрь!BC49</f>
        <v>0</v>
      </c>
      <c r="BD7" s="74">
        <f>октябрь!BD49</f>
        <v>0</v>
      </c>
      <c r="BE7" s="74">
        <f>октябрь!BE49</f>
        <v>0</v>
      </c>
      <c r="BF7" s="74">
        <f>октябрь!BF49</f>
        <v>0</v>
      </c>
      <c r="BG7" s="74">
        <f>октябрь!BG49</f>
        <v>0</v>
      </c>
      <c r="BH7" s="74">
        <f>октябрь!BH49</f>
        <v>0</v>
      </c>
      <c r="BI7" s="74">
        <f>октябрь!BI49</f>
        <v>0</v>
      </c>
      <c r="BJ7" s="74">
        <f>октябрь!BJ49</f>
        <v>930250</v>
      </c>
      <c r="BK7" s="74">
        <f>октябрь!BK49</f>
        <v>0</v>
      </c>
      <c r="BL7" s="74">
        <f>октябрь!BL49</f>
        <v>0</v>
      </c>
      <c r="BM7" s="74">
        <f>октябрь!BM49</f>
        <v>0</v>
      </c>
      <c r="BN7" s="74">
        <f>октябрь!BN49</f>
        <v>80000</v>
      </c>
      <c r="BO7" s="74">
        <f>октябрь!BO49</f>
        <v>0</v>
      </c>
      <c r="BP7" s="74">
        <f>октябрь!BP49</f>
        <v>300250</v>
      </c>
      <c r="BQ7" s="74">
        <f>октябрь!BQ49</f>
        <v>0</v>
      </c>
      <c r="BR7" s="74">
        <f>октябрь!BR49</f>
        <v>300000</v>
      </c>
      <c r="BS7" s="74">
        <f>октябрь!BS49</f>
        <v>0</v>
      </c>
      <c r="BT7" s="74">
        <f>октябрь!BT49</f>
        <v>0</v>
      </c>
      <c r="BU7" s="74">
        <f>октябрь!BU49</f>
        <v>0</v>
      </c>
      <c r="BV7" s="74">
        <f>октябрь!BV49</f>
        <v>250000</v>
      </c>
      <c r="BW7" s="74">
        <f>октябрь!BW49</f>
        <v>0</v>
      </c>
      <c r="BX7" s="74">
        <f>октябрь!BX49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E60:F60"/>
    <mergeCell ref="E61:F61"/>
    <mergeCell ref="G58:H58"/>
    <mergeCell ref="G59:H59"/>
    <mergeCell ref="G60:H60"/>
    <mergeCell ref="G61:H61"/>
    <mergeCell ref="E57:F57"/>
    <mergeCell ref="G57:H57"/>
    <mergeCell ref="E58:F58"/>
    <mergeCell ref="E59:F59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A4:A6"/>
    <mergeCell ref="D4:D6"/>
    <mergeCell ref="AK4:AL5"/>
    <mergeCell ref="M4:N5"/>
    <mergeCell ref="X6:AE6"/>
    <mergeCell ref="O4:P5"/>
    <mergeCell ref="AH4:AJ4"/>
    <mergeCell ref="AU4:AV5"/>
    <mergeCell ref="AF4:AG5"/>
    <mergeCell ref="AH6:AJ6"/>
    <mergeCell ref="S4:T5"/>
    <mergeCell ref="AS4:AT5"/>
    <mergeCell ref="AM4:AN5"/>
    <mergeCell ref="AQ4:AR5"/>
    <mergeCell ref="AO4:AP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X22" sqref="BX22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228</v>
      </c>
      <c r="B7" s="223"/>
      <c r="C7" s="223"/>
      <c r="D7" s="86"/>
      <c r="E7" s="74">
        <f>сентябрь!E49</f>
        <v>0</v>
      </c>
      <c r="F7" s="74">
        <f>сентябрь!F49</f>
        <v>0</v>
      </c>
      <c r="G7" s="74">
        <f>сентябрь!G49</f>
        <v>0</v>
      </c>
      <c r="H7" s="74">
        <f>сентябрь!H49</f>
        <v>0</v>
      </c>
      <c r="I7" s="74">
        <f>сентябрь!I49</f>
        <v>0</v>
      </c>
      <c r="J7" s="74">
        <f>сентябрь!J49</f>
        <v>0</v>
      </c>
      <c r="K7" s="74">
        <f>сентябрь!K49</f>
        <v>250000</v>
      </c>
      <c r="L7" s="74">
        <f>сентябрь!L49</f>
        <v>0</v>
      </c>
      <c r="M7" s="74">
        <f>сентябрь!M49</f>
        <v>0</v>
      </c>
      <c r="N7" s="74">
        <f>сентябрь!N49</f>
        <v>0</v>
      </c>
      <c r="O7" s="74">
        <f>сентябрь!O49</f>
        <v>0</v>
      </c>
      <c r="P7" s="74">
        <f>сентябрь!P49</f>
        <v>0</v>
      </c>
      <c r="Q7" s="74">
        <f>сентябрь!Q49</f>
        <v>0</v>
      </c>
      <c r="R7" s="74">
        <f>сентябрь!R49</f>
        <v>0</v>
      </c>
      <c r="S7" s="74">
        <f>сентябрь!S49</f>
        <v>0</v>
      </c>
      <c r="T7" s="74">
        <f>сентябрь!T49</f>
        <v>0</v>
      </c>
      <c r="U7" s="74">
        <f>сентябрь!U49</f>
        <v>0</v>
      </c>
      <c r="V7" s="74">
        <f>сентябрь!V49</f>
        <v>0</v>
      </c>
      <c r="W7" s="74">
        <f>сентябрь!W49</f>
        <v>0</v>
      </c>
      <c r="X7" s="74">
        <f>сентябрь!X49</f>
        <v>0</v>
      </c>
      <c r="Y7" s="74">
        <f>сентябрь!Y49</f>
        <v>0</v>
      </c>
      <c r="Z7" s="74">
        <f>сентябрь!Z49</f>
        <v>0</v>
      </c>
      <c r="AA7" s="74">
        <f>сентябрь!AA49</f>
        <v>0</v>
      </c>
      <c r="AB7" s="74">
        <f>сентябрь!AB49</f>
        <v>0</v>
      </c>
      <c r="AC7" s="74">
        <f>сентябрь!AC49</f>
        <v>0</v>
      </c>
      <c r="AD7" s="74">
        <f>сентябрь!AD49</f>
        <v>0</v>
      </c>
      <c r="AE7" s="74">
        <f>сентябрь!AE49</f>
        <v>0</v>
      </c>
      <c r="AF7" s="74">
        <f>сентябрь!AF49</f>
        <v>0</v>
      </c>
      <c r="AG7" s="74">
        <f>сентябрь!AG49</f>
        <v>0</v>
      </c>
      <c r="AH7" s="74">
        <f>сентябрь!AH49</f>
        <v>0</v>
      </c>
      <c r="AI7" s="74">
        <f>сентябрь!AI49</f>
        <v>0</v>
      </c>
      <c r="AJ7" s="74">
        <f>сентябрь!AJ49</f>
        <v>0</v>
      </c>
      <c r="AK7" s="74">
        <f>сентябрь!AK49</f>
        <v>0</v>
      </c>
      <c r="AL7" s="74">
        <f>сентябрь!AL49</f>
        <v>0</v>
      </c>
      <c r="AM7" s="74">
        <f>сентябрь!AM49</f>
        <v>680250</v>
      </c>
      <c r="AN7" s="74">
        <f>сентябрь!AN49</f>
        <v>0</v>
      </c>
      <c r="AO7" s="74">
        <f>сентябрь!AO49</f>
        <v>0</v>
      </c>
      <c r="AP7" s="74">
        <f>сентябрь!AP49</f>
        <v>0</v>
      </c>
      <c r="AQ7" s="74">
        <f>сентябрь!AQ49</f>
        <v>0</v>
      </c>
      <c r="AR7" s="74">
        <f>сентябрь!AR49</f>
        <v>0</v>
      </c>
      <c r="AS7" s="74">
        <f>сентябрь!AS49</f>
        <v>0</v>
      </c>
      <c r="AT7" s="74">
        <f>сентябрь!AT49</f>
        <v>0</v>
      </c>
      <c r="AU7" s="74">
        <f>сентябрь!AU49</f>
        <v>0</v>
      </c>
      <c r="AV7" s="74">
        <f>сентябрь!AV49</f>
        <v>0</v>
      </c>
      <c r="AW7" s="74">
        <f>сентябрь!AW49</f>
        <v>0</v>
      </c>
      <c r="AX7" s="74">
        <f>сентябрь!AX49</f>
        <v>0</v>
      </c>
      <c r="AY7" s="74">
        <f>сентябрь!AY49</f>
        <v>0</v>
      </c>
      <c r="AZ7" s="74">
        <f>сентябрь!AZ49</f>
        <v>0</v>
      </c>
      <c r="BA7" s="74">
        <f>сентябрь!BA49</f>
        <v>0</v>
      </c>
      <c r="BB7" s="74">
        <f>сентябрь!BB49</f>
        <v>0</v>
      </c>
      <c r="BC7" s="74">
        <f>сентябрь!BC49</f>
        <v>0</v>
      </c>
      <c r="BD7" s="74">
        <f>сентябрь!BD49</f>
        <v>0</v>
      </c>
      <c r="BE7" s="74">
        <f>сентябрь!BE49</f>
        <v>0</v>
      </c>
      <c r="BF7" s="74">
        <f>сентябрь!BF49</f>
        <v>0</v>
      </c>
      <c r="BG7" s="74">
        <f>сентябрь!BG49</f>
        <v>0</v>
      </c>
      <c r="BH7" s="74">
        <f>сентябрь!BH49</f>
        <v>0</v>
      </c>
      <c r="BI7" s="74">
        <f>сентябрь!BI49</f>
        <v>0</v>
      </c>
      <c r="BJ7" s="74">
        <f>сентябрь!BJ49</f>
        <v>930250</v>
      </c>
      <c r="BK7" s="74">
        <f>сентябрь!BK49</f>
        <v>0</v>
      </c>
      <c r="BL7" s="74">
        <f>сентябрь!BL49</f>
        <v>0</v>
      </c>
      <c r="BM7" s="74">
        <f>сентябрь!BM49</f>
        <v>0</v>
      </c>
      <c r="BN7" s="74">
        <f>сентябрь!BN49</f>
        <v>80000</v>
      </c>
      <c r="BO7" s="74">
        <f>сентябрь!BO49</f>
        <v>0</v>
      </c>
      <c r="BP7" s="74">
        <f>сентябрь!BP49</f>
        <v>300250</v>
      </c>
      <c r="BQ7" s="74">
        <f>сентябрь!BQ49</f>
        <v>0</v>
      </c>
      <c r="BR7" s="74">
        <f>сентябрь!BR49</f>
        <v>300000</v>
      </c>
      <c r="BS7" s="74">
        <f>сентябрь!BS49</f>
        <v>0</v>
      </c>
      <c r="BT7" s="74">
        <f>сентябрь!BT49</f>
        <v>0</v>
      </c>
      <c r="BU7" s="74">
        <f>сентябрь!BU49</f>
        <v>0</v>
      </c>
      <c r="BV7" s="74">
        <f>сентябрь!BV49</f>
        <v>250000</v>
      </c>
      <c r="BW7" s="74">
        <f>сентябрь!BW49</f>
        <v>0</v>
      </c>
      <c r="BX7" s="74">
        <f>сентябрь!BX49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AU4:AV5"/>
    <mergeCell ref="AF4:AG5"/>
    <mergeCell ref="AH6:AJ6"/>
    <mergeCell ref="S4:T5"/>
    <mergeCell ref="AS4:AT5"/>
    <mergeCell ref="AM4:AN5"/>
    <mergeCell ref="AQ4:AR5"/>
    <mergeCell ref="AO4:AP5"/>
    <mergeCell ref="A4:A6"/>
    <mergeCell ref="D4:D6"/>
    <mergeCell ref="AK4:AL5"/>
    <mergeCell ref="M4:N5"/>
    <mergeCell ref="X6:AE6"/>
    <mergeCell ref="O4:P5"/>
    <mergeCell ref="AH4:AJ4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E57:F57"/>
    <mergeCell ref="G57:H57"/>
    <mergeCell ref="E58:F58"/>
    <mergeCell ref="E59:F59"/>
    <mergeCell ref="E60:F60"/>
    <mergeCell ref="E61:F61"/>
    <mergeCell ref="G58:H58"/>
    <mergeCell ref="G59:H59"/>
    <mergeCell ref="G60:H60"/>
    <mergeCell ref="G61:H61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W42" sqref="BW42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227</v>
      </c>
      <c r="B7" s="223"/>
      <c r="C7" s="223"/>
      <c r="D7" s="86"/>
      <c r="E7" s="74">
        <f>август!E49</f>
        <v>0</v>
      </c>
      <c r="F7" s="74">
        <f>август!F49</f>
        <v>0</v>
      </c>
      <c r="G7" s="74">
        <f>август!G49</f>
        <v>0</v>
      </c>
      <c r="H7" s="74">
        <f>август!H49</f>
        <v>0</v>
      </c>
      <c r="I7" s="74">
        <f>август!I49</f>
        <v>0</v>
      </c>
      <c r="J7" s="74">
        <f>август!J49</f>
        <v>0</v>
      </c>
      <c r="K7" s="74">
        <f>август!K49</f>
        <v>250000</v>
      </c>
      <c r="L7" s="74">
        <f>август!L49</f>
        <v>0</v>
      </c>
      <c r="M7" s="74">
        <f>август!M49</f>
        <v>0</v>
      </c>
      <c r="N7" s="74">
        <f>август!N49</f>
        <v>0</v>
      </c>
      <c r="O7" s="74">
        <f>август!O49</f>
        <v>0</v>
      </c>
      <c r="P7" s="74">
        <f>август!P49</f>
        <v>0</v>
      </c>
      <c r="Q7" s="74">
        <f>август!Q49</f>
        <v>0</v>
      </c>
      <c r="R7" s="74">
        <f>август!R49</f>
        <v>0</v>
      </c>
      <c r="S7" s="74">
        <f>август!S49</f>
        <v>0</v>
      </c>
      <c r="T7" s="74">
        <f>август!T49</f>
        <v>0</v>
      </c>
      <c r="U7" s="74">
        <f>август!U49</f>
        <v>0</v>
      </c>
      <c r="V7" s="74">
        <f>август!V49</f>
        <v>0</v>
      </c>
      <c r="W7" s="74">
        <f>август!W49</f>
        <v>0</v>
      </c>
      <c r="X7" s="74">
        <f>август!X49</f>
        <v>0</v>
      </c>
      <c r="Y7" s="74">
        <f>август!Y49</f>
        <v>0</v>
      </c>
      <c r="Z7" s="74">
        <f>август!Z49</f>
        <v>0</v>
      </c>
      <c r="AA7" s="74">
        <f>август!AA49</f>
        <v>0</v>
      </c>
      <c r="AB7" s="74">
        <f>август!AB49</f>
        <v>0</v>
      </c>
      <c r="AC7" s="74">
        <f>август!AC49</f>
        <v>0</v>
      </c>
      <c r="AD7" s="74">
        <f>август!AD49</f>
        <v>0</v>
      </c>
      <c r="AE7" s="74">
        <f>август!AE49</f>
        <v>0</v>
      </c>
      <c r="AF7" s="74">
        <f>август!AF49</f>
        <v>0</v>
      </c>
      <c r="AG7" s="74">
        <f>август!AG49</f>
        <v>0</v>
      </c>
      <c r="AH7" s="74">
        <f>август!AH49</f>
        <v>0</v>
      </c>
      <c r="AI7" s="74">
        <f>август!AI49</f>
        <v>0</v>
      </c>
      <c r="AJ7" s="74">
        <f>август!AJ49</f>
        <v>0</v>
      </c>
      <c r="AK7" s="74">
        <f>август!AK49</f>
        <v>0</v>
      </c>
      <c r="AL7" s="74">
        <f>август!AL49</f>
        <v>0</v>
      </c>
      <c r="AM7" s="74">
        <f>август!AM49</f>
        <v>680250</v>
      </c>
      <c r="AN7" s="74">
        <f>август!AN49</f>
        <v>0</v>
      </c>
      <c r="AO7" s="74">
        <f>август!AO49</f>
        <v>0</v>
      </c>
      <c r="AP7" s="74">
        <f>август!AP49</f>
        <v>0</v>
      </c>
      <c r="AQ7" s="74">
        <f>август!AQ49</f>
        <v>0</v>
      </c>
      <c r="AR7" s="74">
        <f>август!AR49</f>
        <v>0</v>
      </c>
      <c r="AS7" s="74">
        <f>август!AS49</f>
        <v>0</v>
      </c>
      <c r="AT7" s="74">
        <f>август!AT49</f>
        <v>0</v>
      </c>
      <c r="AU7" s="74">
        <f>август!AU49</f>
        <v>0</v>
      </c>
      <c r="AV7" s="74">
        <f>август!AV49</f>
        <v>0</v>
      </c>
      <c r="AW7" s="74">
        <f>август!AW49</f>
        <v>0</v>
      </c>
      <c r="AX7" s="74">
        <f>август!AX49</f>
        <v>0</v>
      </c>
      <c r="AY7" s="74">
        <f>август!AY49</f>
        <v>0</v>
      </c>
      <c r="AZ7" s="74">
        <f>август!AZ49</f>
        <v>0</v>
      </c>
      <c r="BA7" s="74">
        <f>август!BA49</f>
        <v>0</v>
      </c>
      <c r="BB7" s="74">
        <f>август!BB49</f>
        <v>0</v>
      </c>
      <c r="BC7" s="74">
        <f>август!BC49</f>
        <v>0</v>
      </c>
      <c r="BD7" s="74">
        <f>август!BD49</f>
        <v>0</v>
      </c>
      <c r="BE7" s="74">
        <f>август!BE49</f>
        <v>0</v>
      </c>
      <c r="BF7" s="74">
        <f>август!BF49</f>
        <v>0</v>
      </c>
      <c r="BG7" s="74">
        <f>август!BG49</f>
        <v>0</v>
      </c>
      <c r="BH7" s="74">
        <f>август!BH49</f>
        <v>0</v>
      </c>
      <c r="BI7" s="74">
        <f>август!BI49</f>
        <v>0</v>
      </c>
      <c r="BJ7" s="74">
        <f>август!BJ49</f>
        <v>930250</v>
      </c>
      <c r="BK7" s="74">
        <f>август!BK49</f>
        <v>0</v>
      </c>
      <c r="BL7" s="74">
        <f>август!BL49</f>
        <v>0</v>
      </c>
      <c r="BM7" s="74">
        <f>август!BM49</f>
        <v>0</v>
      </c>
      <c r="BN7" s="74">
        <f>август!BN49</f>
        <v>80000</v>
      </c>
      <c r="BO7" s="74">
        <f>август!BO49</f>
        <v>0</v>
      </c>
      <c r="BP7" s="74">
        <f>август!BP49</f>
        <v>300250</v>
      </c>
      <c r="BQ7" s="74">
        <f>август!BQ49</f>
        <v>0</v>
      </c>
      <c r="BR7" s="74">
        <f>август!BR49</f>
        <v>300000</v>
      </c>
      <c r="BS7" s="74">
        <f>август!BS49</f>
        <v>0</v>
      </c>
      <c r="BT7" s="74">
        <f>август!BT49</f>
        <v>0</v>
      </c>
      <c r="BU7" s="74">
        <f>август!BU49</f>
        <v>0</v>
      </c>
      <c r="BV7" s="74">
        <f>август!BV49</f>
        <v>250000</v>
      </c>
      <c r="BW7" s="74">
        <f>август!BW49</f>
        <v>0</v>
      </c>
      <c r="BX7" s="74">
        <f>август!BX49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E60:F60"/>
    <mergeCell ref="E61:F61"/>
    <mergeCell ref="G58:H58"/>
    <mergeCell ref="G59:H59"/>
    <mergeCell ref="G60:H60"/>
    <mergeCell ref="G61:H61"/>
    <mergeCell ref="E57:F57"/>
    <mergeCell ref="G57:H57"/>
    <mergeCell ref="E58:F58"/>
    <mergeCell ref="E59:F59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A4:A6"/>
    <mergeCell ref="D4:D6"/>
    <mergeCell ref="AK4:AL5"/>
    <mergeCell ref="M4:N5"/>
    <mergeCell ref="X6:AE6"/>
    <mergeCell ref="O4:P5"/>
    <mergeCell ref="AH4:AJ4"/>
    <mergeCell ref="AU4:AV5"/>
    <mergeCell ref="AF4:AG5"/>
    <mergeCell ref="AH6:AJ6"/>
    <mergeCell ref="S4:T5"/>
    <mergeCell ref="AS4:AT5"/>
    <mergeCell ref="AM4:AN5"/>
    <mergeCell ref="AQ4:AR5"/>
    <mergeCell ref="AO4:AP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4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X39" sqref="BX39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226</v>
      </c>
      <c r="B7" s="223"/>
      <c r="C7" s="223"/>
      <c r="D7" s="86"/>
      <c r="E7" s="74">
        <f>июль!E49</f>
        <v>0</v>
      </c>
      <c r="F7" s="74">
        <f>июль!F49</f>
        <v>0</v>
      </c>
      <c r="G7" s="74">
        <f>июль!G49</f>
        <v>0</v>
      </c>
      <c r="H7" s="74">
        <f>июль!H49</f>
        <v>0</v>
      </c>
      <c r="I7" s="74">
        <f>июль!I49</f>
        <v>0</v>
      </c>
      <c r="J7" s="74">
        <f>июль!J49</f>
        <v>0</v>
      </c>
      <c r="K7" s="74">
        <f>июль!K49</f>
        <v>250000</v>
      </c>
      <c r="L7" s="74">
        <f>июль!L49</f>
        <v>0</v>
      </c>
      <c r="M7" s="74">
        <f>июль!M49</f>
        <v>0</v>
      </c>
      <c r="N7" s="74">
        <f>июль!N49</f>
        <v>0</v>
      </c>
      <c r="O7" s="74">
        <f>июль!O49</f>
        <v>0</v>
      </c>
      <c r="P7" s="74">
        <f>июль!P49</f>
        <v>0</v>
      </c>
      <c r="Q7" s="74">
        <f>июль!Q49</f>
        <v>0</v>
      </c>
      <c r="R7" s="74">
        <f>июль!R49</f>
        <v>0</v>
      </c>
      <c r="S7" s="74">
        <f>июль!S49</f>
        <v>0</v>
      </c>
      <c r="T7" s="74">
        <f>июль!T49</f>
        <v>0</v>
      </c>
      <c r="U7" s="74">
        <f>июль!U49</f>
        <v>0</v>
      </c>
      <c r="V7" s="74">
        <f>июль!V49</f>
        <v>0</v>
      </c>
      <c r="W7" s="74">
        <f>июль!W49</f>
        <v>0</v>
      </c>
      <c r="X7" s="74">
        <f>июль!X49</f>
        <v>0</v>
      </c>
      <c r="Y7" s="74">
        <f>июль!Y49</f>
        <v>0</v>
      </c>
      <c r="Z7" s="74">
        <f>июль!Z49</f>
        <v>0</v>
      </c>
      <c r="AA7" s="74">
        <f>июль!AA49</f>
        <v>0</v>
      </c>
      <c r="AB7" s="74">
        <f>июль!AB49</f>
        <v>0</v>
      </c>
      <c r="AC7" s="74">
        <f>июль!AC49</f>
        <v>0</v>
      </c>
      <c r="AD7" s="74">
        <f>июль!AD49</f>
        <v>0</v>
      </c>
      <c r="AE7" s="74">
        <f>июль!AE49</f>
        <v>0</v>
      </c>
      <c r="AF7" s="74">
        <f>июль!AF49</f>
        <v>0</v>
      </c>
      <c r="AG7" s="74">
        <f>июль!AG49</f>
        <v>0</v>
      </c>
      <c r="AH7" s="74">
        <f>июль!AH49</f>
        <v>0</v>
      </c>
      <c r="AI7" s="74">
        <f>июль!AI49</f>
        <v>0</v>
      </c>
      <c r="AJ7" s="74">
        <f>июль!AJ49</f>
        <v>0</v>
      </c>
      <c r="AK7" s="74">
        <f>июль!AK49</f>
        <v>0</v>
      </c>
      <c r="AL7" s="74">
        <f>июль!AL49</f>
        <v>0</v>
      </c>
      <c r="AM7" s="74">
        <f>июль!AM49</f>
        <v>680250</v>
      </c>
      <c r="AN7" s="74">
        <f>июль!AN49</f>
        <v>0</v>
      </c>
      <c r="AO7" s="74">
        <f>июль!AO49</f>
        <v>0</v>
      </c>
      <c r="AP7" s="74">
        <f>июль!AP49</f>
        <v>0</v>
      </c>
      <c r="AQ7" s="74">
        <f>июль!AQ49</f>
        <v>0</v>
      </c>
      <c r="AR7" s="74">
        <f>июль!AR49</f>
        <v>0</v>
      </c>
      <c r="AS7" s="74">
        <f>июль!AS49</f>
        <v>0</v>
      </c>
      <c r="AT7" s="74">
        <f>июль!AT49</f>
        <v>0</v>
      </c>
      <c r="AU7" s="74">
        <f>июль!AU49</f>
        <v>0</v>
      </c>
      <c r="AV7" s="74">
        <f>июль!AV49</f>
        <v>0</v>
      </c>
      <c r="AW7" s="74">
        <f>июль!AW49</f>
        <v>0</v>
      </c>
      <c r="AX7" s="74">
        <f>июль!AX49</f>
        <v>0</v>
      </c>
      <c r="AY7" s="74">
        <f>июль!AY49</f>
        <v>0</v>
      </c>
      <c r="AZ7" s="74">
        <f>июль!AZ49</f>
        <v>0</v>
      </c>
      <c r="BA7" s="74">
        <f>июль!BA49</f>
        <v>0</v>
      </c>
      <c r="BB7" s="74">
        <f>июль!BB49</f>
        <v>0</v>
      </c>
      <c r="BC7" s="74">
        <f>июль!BC49</f>
        <v>0</v>
      </c>
      <c r="BD7" s="74">
        <f>июль!BD49</f>
        <v>0</v>
      </c>
      <c r="BE7" s="74">
        <f>июль!BE49</f>
        <v>0</v>
      </c>
      <c r="BF7" s="74">
        <f>июль!BF49</f>
        <v>0</v>
      </c>
      <c r="BG7" s="74">
        <f>июль!BG49</f>
        <v>0</v>
      </c>
      <c r="BH7" s="74">
        <f>июль!BH49</f>
        <v>0</v>
      </c>
      <c r="BI7" s="74">
        <f>июль!BI49</f>
        <v>0</v>
      </c>
      <c r="BJ7" s="74">
        <f>июль!BJ49</f>
        <v>930250</v>
      </c>
      <c r="BK7" s="74">
        <f>июль!BK49</f>
        <v>0</v>
      </c>
      <c r="BL7" s="74">
        <f>июль!BL49</f>
        <v>0</v>
      </c>
      <c r="BM7" s="74">
        <f>июль!BM49</f>
        <v>0</v>
      </c>
      <c r="BN7" s="74">
        <f>июль!BN49</f>
        <v>80000</v>
      </c>
      <c r="BO7" s="74">
        <f>июль!BO49</f>
        <v>0</v>
      </c>
      <c r="BP7" s="74">
        <f>июль!BP49</f>
        <v>300250</v>
      </c>
      <c r="BQ7" s="74">
        <f>июль!BQ49</f>
        <v>0</v>
      </c>
      <c r="BR7" s="74">
        <f>июль!BR49</f>
        <v>300000</v>
      </c>
      <c r="BS7" s="74">
        <f>июль!BS49</f>
        <v>0</v>
      </c>
      <c r="BT7" s="74">
        <f>июль!BT49</f>
        <v>0</v>
      </c>
      <c r="BU7" s="74">
        <f>июль!BU49</f>
        <v>0</v>
      </c>
      <c r="BV7" s="74">
        <f>июль!BV49</f>
        <v>250000</v>
      </c>
      <c r="BW7" s="74">
        <f>июль!BW49</f>
        <v>0</v>
      </c>
      <c r="BX7" s="74">
        <f>июль!BX49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AU4:AV5"/>
    <mergeCell ref="AF4:AG5"/>
    <mergeCell ref="AH6:AJ6"/>
    <mergeCell ref="S4:T5"/>
    <mergeCell ref="AS4:AT5"/>
    <mergeCell ref="AM4:AN5"/>
    <mergeCell ref="AQ4:AR5"/>
    <mergeCell ref="AO4:AP5"/>
    <mergeCell ref="A4:A6"/>
    <mergeCell ref="D4:D6"/>
    <mergeCell ref="AK4:AL5"/>
    <mergeCell ref="M4:N5"/>
    <mergeCell ref="X6:AE6"/>
    <mergeCell ref="O4:P5"/>
    <mergeCell ref="AH4:AJ4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E57:F57"/>
    <mergeCell ref="G57:H57"/>
    <mergeCell ref="E58:F58"/>
    <mergeCell ref="E59:F59"/>
    <mergeCell ref="E60:F60"/>
    <mergeCell ref="E61:F61"/>
    <mergeCell ref="G58:H58"/>
    <mergeCell ref="G59:H59"/>
    <mergeCell ref="G60:H60"/>
    <mergeCell ref="G61:H61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9" sqref="C9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225</v>
      </c>
      <c r="B7" s="223"/>
      <c r="C7" s="223"/>
      <c r="D7" s="86"/>
      <c r="E7" s="74">
        <f>июнь!E49</f>
        <v>0</v>
      </c>
      <c r="F7" s="74">
        <f>июнь!F49</f>
        <v>0</v>
      </c>
      <c r="G7" s="74">
        <f>июнь!G49</f>
        <v>0</v>
      </c>
      <c r="H7" s="74">
        <f>июнь!H49</f>
        <v>0</v>
      </c>
      <c r="I7" s="74">
        <f>июнь!I49</f>
        <v>0</v>
      </c>
      <c r="J7" s="74">
        <f>июнь!J49</f>
        <v>0</v>
      </c>
      <c r="K7" s="74">
        <f>июнь!K49</f>
        <v>250000</v>
      </c>
      <c r="L7" s="74">
        <f>июнь!L49</f>
        <v>0</v>
      </c>
      <c r="M7" s="74">
        <f>июнь!M49</f>
        <v>0</v>
      </c>
      <c r="N7" s="74">
        <f>июнь!N49</f>
        <v>0</v>
      </c>
      <c r="O7" s="74">
        <f>июнь!O49</f>
        <v>0</v>
      </c>
      <c r="P7" s="74">
        <f>июнь!P49</f>
        <v>0</v>
      </c>
      <c r="Q7" s="74">
        <f>июнь!Q49</f>
        <v>0</v>
      </c>
      <c r="R7" s="74">
        <f>июнь!R49</f>
        <v>0</v>
      </c>
      <c r="S7" s="74">
        <f>июнь!S49</f>
        <v>0</v>
      </c>
      <c r="T7" s="74">
        <f>июнь!T49</f>
        <v>0</v>
      </c>
      <c r="U7" s="74">
        <f>июнь!U49</f>
        <v>0</v>
      </c>
      <c r="V7" s="74">
        <f>июнь!V49</f>
        <v>0</v>
      </c>
      <c r="W7" s="74">
        <f>июнь!W49</f>
        <v>0</v>
      </c>
      <c r="X7" s="74">
        <f>июнь!X49</f>
        <v>0</v>
      </c>
      <c r="Y7" s="74">
        <f>июнь!Y49</f>
        <v>0</v>
      </c>
      <c r="Z7" s="74">
        <f>июнь!Z49</f>
        <v>0</v>
      </c>
      <c r="AA7" s="74">
        <f>июнь!AA49</f>
        <v>0</v>
      </c>
      <c r="AB7" s="74">
        <f>июнь!AB49</f>
        <v>0</v>
      </c>
      <c r="AC7" s="74">
        <f>июнь!AC49</f>
        <v>0</v>
      </c>
      <c r="AD7" s="74">
        <f>июнь!AD49</f>
        <v>0</v>
      </c>
      <c r="AE7" s="74">
        <f>июнь!AE49</f>
        <v>0</v>
      </c>
      <c r="AF7" s="74">
        <f>июнь!AF49</f>
        <v>0</v>
      </c>
      <c r="AG7" s="74">
        <f>июнь!AG49</f>
        <v>0</v>
      </c>
      <c r="AH7" s="74">
        <f>июнь!AH49</f>
        <v>0</v>
      </c>
      <c r="AI7" s="74">
        <f>июнь!AI49</f>
        <v>0</v>
      </c>
      <c r="AJ7" s="74">
        <f>июнь!AJ49</f>
        <v>0</v>
      </c>
      <c r="AK7" s="74">
        <f>июнь!AK49</f>
        <v>0</v>
      </c>
      <c r="AL7" s="74">
        <f>июнь!AL49</f>
        <v>0</v>
      </c>
      <c r="AM7" s="74">
        <f>июнь!AM49</f>
        <v>680250</v>
      </c>
      <c r="AN7" s="74">
        <f>июнь!AN49</f>
        <v>0</v>
      </c>
      <c r="AO7" s="74">
        <f>июнь!AO49</f>
        <v>0</v>
      </c>
      <c r="AP7" s="74">
        <f>июнь!AP49</f>
        <v>0</v>
      </c>
      <c r="AQ7" s="74">
        <f>июнь!AQ49</f>
        <v>0</v>
      </c>
      <c r="AR7" s="74">
        <f>июнь!AR49</f>
        <v>0</v>
      </c>
      <c r="AS7" s="74">
        <f>июнь!AS49</f>
        <v>0</v>
      </c>
      <c r="AT7" s="74">
        <f>июнь!AT49</f>
        <v>0</v>
      </c>
      <c r="AU7" s="74">
        <f>июнь!AU49</f>
        <v>0</v>
      </c>
      <c r="AV7" s="74">
        <f>июнь!AV49</f>
        <v>0</v>
      </c>
      <c r="AW7" s="74">
        <f>июнь!AW49</f>
        <v>0</v>
      </c>
      <c r="AX7" s="74">
        <f>июнь!AX49</f>
        <v>0</v>
      </c>
      <c r="AY7" s="74">
        <f>июнь!AY49</f>
        <v>0</v>
      </c>
      <c r="AZ7" s="74">
        <f>июнь!AZ49</f>
        <v>0</v>
      </c>
      <c r="BA7" s="74">
        <f>июнь!BA49</f>
        <v>0</v>
      </c>
      <c r="BB7" s="74">
        <f>июнь!BB49</f>
        <v>0</v>
      </c>
      <c r="BC7" s="74">
        <f>июнь!BC49</f>
        <v>0</v>
      </c>
      <c r="BD7" s="74">
        <f>июнь!BD49</f>
        <v>0</v>
      </c>
      <c r="BE7" s="74">
        <f>июнь!BE49</f>
        <v>0</v>
      </c>
      <c r="BF7" s="74">
        <f>июнь!BF49</f>
        <v>0</v>
      </c>
      <c r="BG7" s="74">
        <f>июнь!BG49</f>
        <v>0</v>
      </c>
      <c r="BH7" s="74">
        <f>июнь!BH49</f>
        <v>0</v>
      </c>
      <c r="BI7" s="74">
        <f>июнь!BI49</f>
        <v>0</v>
      </c>
      <c r="BJ7" s="74">
        <f>июнь!BJ49</f>
        <v>930250</v>
      </c>
      <c r="BK7" s="74">
        <f>июнь!BK49</f>
        <v>0</v>
      </c>
      <c r="BL7" s="74">
        <f>июнь!BL49</f>
        <v>0</v>
      </c>
      <c r="BM7" s="74">
        <f>июнь!BM49</f>
        <v>0</v>
      </c>
      <c r="BN7" s="74">
        <f>июнь!BN49</f>
        <v>80000</v>
      </c>
      <c r="BO7" s="74">
        <f>июнь!BO49</f>
        <v>0</v>
      </c>
      <c r="BP7" s="74">
        <f>июнь!BP49</f>
        <v>300250</v>
      </c>
      <c r="BQ7" s="74">
        <f>июнь!BQ49</f>
        <v>0</v>
      </c>
      <c r="BR7" s="74">
        <f>июнь!BR49</f>
        <v>300000</v>
      </c>
      <c r="BS7" s="74">
        <f>июнь!BS49</f>
        <v>0</v>
      </c>
      <c r="BT7" s="74">
        <f>июнь!BT49</f>
        <v>0</v>
      </c>
      <c r="BU7" s="74">
        <f>июнь!BU49</f>
        <v>0</v>
      </c>
      <c r="BV7" s="74">
        <f>июнь!BV49</f>
        <v>250000</v>
      </c>
      <c r="BW7" s="74">
        <f>июнь!BW49</f>
        <v>0</v>
      </c>
      <c r="BX7" s="74">
        <f>июнь!BX49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>
        <f>D28</f>
        <v>0</v>
      </c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E60:F60"/>
    <mergeCell ref="E61:F61"/>
    <mergeCell ref="G58:H58"/>
    <mergeCell ref="G59:H59"/>
    <mergeCell ref="G60:H60"/>
    <mergeCell ref="G61:H61"/>
    <mergeCell ref="E57:F57"/>
    <mergeCell ref="G57:H57"/>
    <mergeCell ref="E58:F58"/>
    <mergeCell ref="E59:F59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A4:A6"/>
    <mergeCell ref="D4:D6"/>
    <mergeCell ref="AK4:AL5"/>
    <mergeCell ref="M4:N5"/>
    <mergeCell ref="X6:AE6"/>
    <mergeCell ref="O4:P5"/>
    <mergeCell ref="AH4:AJ4"/>
    <mergeCell ref="AU4:AV5"/>
    <mergeCell ref="AF4:AG5"/>
    <mergeCell ref="AH6:AJ6"/>
    <mergeCell ref="S4:T5"/>
    <mergeCell ref="AS4:AT5"/>
    <mergeCell ref="AM4:AN5"/>
    <mergeCell ref="AQ4:AR5"/>
    <mergeCell ref="AO4:AP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6" sqref="C36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224</v>
      </c>
      <c r="B7" s="223"/>
      <c r="C7" s="223"/>
      <c r="D7" s="86"/>
      <c r="E7" s="74">
        <f>май!E49</f>
        <v>0</v>
      </c>
      <c r="F7" s="74">
        <f>май!F49</f>
        <v>0</v>
      </c>
      <c r="G7" s="74">
        <f>май!G49</f>
        <v>0</v>
      </c>
      <c r="H7" s="74">
        <f>май!H49</f>
        <v>0</v>
      </c>
      <c r="I7" s="74">
        <f>май!I49</f>
        <v>0</v>
      </c>
      <c r="J7" s="74">
        <f>май!J49</f>
        <v>0</v>
      </c>
      <c r="K7" s="74">
        <f>май!K49</f>
        <v>250000</v>
      </c>
      <c r="L7" s="74">
        <f>май!L49</f>
        <v>0</v>
      </c>
      <c r="M7" s="74">
        <f>май!M49</f>
        <v>0</v>
      </c>
      <c r="N7" s="74">
        <f>май!N49</f>
        <v>0</v>
      </c>
      <c r="O7" s="74">
        <f>май!O49</f>
        <v>0</v>
      </c>
      <c r="P7" s="74">
        <f>май!P49</f>
        <v>0</v>
      </c>
      <c r="Q7" s="74">
        <f>май!Q49</f>
        <v>0</v>
      </c>
      <c r="R7" s="74">
        <f>май!R49</f>
        <v>0</v>
      </c>
      <c r="S7" s="74">
        <f>май!S49</f>
        <v>0</v>
      </c>
      <c r="T7" s="74">
        <f>май!T49</f>
        <v>0</v>
      </c>
      <c r="U7" s="74">
        <f>май!U49</f>
        <v>0</v>
      </c>
      <c r="V7" s="74">
        <f>май!V49</f>
        <v>0</v>
      </c>
      <c r="W7" s="74">
        <f>май!W49</f>
        <v>0</v>
      </c>
      <c r="X7" s="74">
        <f>май!X49</f>
        <v>0</v>
      </c>
      <c r="Y7" s="74">
        <f>май!Y49</f>
        <v>0</v>
      </c>
      <c r="Z7" s="74">
        <f>май!Z49</f>
        <v>0</v>
      </c>
      <c r="AA7" s="74">
        <f>май!AA49</f>
        <v>0</v>
      </c>
      <c r="AB7" s="74">
        <f>май!AB49</f>
        <v>0</v>
      </c>
      <c r="AC7" s="74">
        <f>май!AC49</f>
        <v>0</v>
      </c>
      <c r="AD7" s="74">
        <f>май!AD49</f>
        <v>0</v>
      </c>
      <c r="AE7" s="74">
        <f>май!AE49</f>
        <v>0</v>
      </c>
      <c r="AF7" s="74">
        <f>май!AF49</f>
        <v>0</v>
      </c>
      <c r="AG7" s="74">
        <f>май!AG49</f>
        <v>0</v>
      </c>
      <c r="AH7" s="74">
        <f>май!AH49</f>
        <v>0</v>
      </c>
      <c r="AI7" s="74">
        <f>май!AI49</f>
        <v>0</v>
      </c>
      <c r="AJ7" s="74">
        <f>май!AJ49</f>
        <v>0</v>
      </c>
      <c r="AK7" s="74">
        <f>май!AK49</f>
        <v>0</v>
      </c>
      <c r="AL7" s="74">
        <f>май!AL49</f>
        <v>0</v>
      </c>
      <c r="AM7" s="74">
        <f>май!AM49</f>
        <v>680250</v>
      </c>
      <c r="AN7" s="74">
        <f>май!AN49</f>
        <v>0</v>
      </c>
      <c r="AO7" s="74">
        <f>май!AO49</f>
        <v>0</v>
      </c>
      <c r="AP7" s="74">
        <f>май!AP49</f>
        <v>0</v>
      </c>
      <c r="AQ7" s="74">
        <f>май!AQ49</f>
        <v>0</v>
      </c>
      <c r="AR7" s="74">
        <f>май!AR49</f>
        <v>0</v>
      </c>
      <c r="AS7" s="74">
        <f>май!AS49</f>
        <v>0</v>
      </c>
      <c r="AT7" s="74">
        <f>май!AT49</f>
        <v>0</v>
      </c>
      <c r="AU7" s="74">
        <f>май!AU49</f>
        <v>0</v>
      </c>
      <c r="AV7" s="74">
        <f>май!AV49</f>
        <v>0</v>
      </c>
      <c r="AW7" s="74">
        <f>май!AW49</f>
        <v>0</v>
      </c>
      <c r="AX7" s="74">
        <f>май!AX49</f>
        <v>0</v>
      </c>
      <c r="AY7" s="74">
        <f>май!AY49</f>
        <v>0</v>
      </c>
      <c r="AZ7" s="74">
        <f>май!AZ49</f>
        <v>0</v>
      </c>
      <c r="BA7" s="74">
        <f>май!BA49</f>
        <v>0</v>
      </c>
      <c r="BB7" s="74">
        <f>май!BB49</f>
        <v>0</v>
      </c>
      <c r="BC7" s="74">
        <f>май!BC49</f>
        <v>0</v>
      </c>
      <c r="BD7" s="74">
        <f>май!BD49</f>
        <v>0</v>
      </c>
      <c r="BE7" s="74">
        <f>май!BE49</f>
        <v>0</v>
      </c>
      <c r="BF7" s="74">
        <f>май!BF49</f>
        <v>0</v>
      </c>
      <c r="BG7" s="74">
        <f>май!BG49</f>
        <v>0</v>
      </c>
      <c r="BH7" s="74">
        <f>май!BH49</f>
        <v>0</v>
      </c>
      <c r="BI7" s="74">
        <f>май!BI49</f>
        <v>0</v>
      </c>
      <c r="BJ7" s="74">
        <f>май!BJ49</f>
        <v>930250</v>
      </c>
      <c r="BK7" s="74">
        <f>май!BK49</f>
        <v>0</v>
      </c>
      <c r="BL7" s="74">
        <f>май!BL49</f>
        <v>0</v>
      </c>
      <c r="BM7" s="74">
        <f>май!BM49</f>
        <v>0</v>
      </c>
      <c r="BN7" s="74">
        <f>май!BN49</f>
        <v>80000</v>
      </c>
      <c r="BO7" s="74">
        <f>май!BO49</f>
        <v>0</v>
      </c>
      <c r="BP7" s="74">
        <f>май!BP49</f>
        <v>300250</v>
      </c>
      <c r="BQ7" s="74">
        <f>май!BQ49</f>
        <v>0</v>
      </c>
      <c r="BR7" s="74">
        <f>май!BR49</f>
        <v>300000</v>
      </c>
      <c r="BS7" s="74">
        <f>май!BS49</f>
        <v>0</v>
      </c>
      <c r="BT7" s="74">
        <f>май!BT49</f>
        <v>0</v>
      </c>
      <c r="BU7" s="74">
        <f>май!BU49</f>
        <v>0</v>
      </c>
      <c r="BV7" s="74">
        <f>май!BV49</f>
        <v>250000</v>
      </c>
      <c r="BW7" s="74">
        <f>май!BW49</f>
        <v>0</v>
      </c>
      <c r="BX7" s="74">
        <f>май!BX49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>
        <f>D9*0.2</f>
        <v>0</v>
      </c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AU4:AV5"/>
    <mergeCell ref="AF4:AG5"/>
    <mergeCell ref="AH6:AJ6"/>
    <mergeCell ref="S4:T5"/>
    <mergeCell ref="AS4:AT5"/>
    <mergeCell ref="AM4:AN5"/>
    <mergeCell ref="AQ4:AR5"/>
    <mergeCell ref="AO4:AP5"/>
    <mergeCell ref="A4:A6"/>
    <mergeCell ref="D4:D6"/>
    <mergeCell ref="AK4:AL5"/>
    <mergeCell ref="M4:N5"/>
    <mergeCell ref="X6:AE6"/>
    <mergeCell ref="O4:P5"/>
    <mergeCell ref="AH4:AJ4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E57:F57"/>
    <mergeCell ref="G57:H57"/>
    <mergeCell ref="E58:F58"/>
    <mergeCell ref="E59:F59"/>
    <mergeCell ref="E60:F60"/>
    <mergeCell ref="E61:F61"/>
    <mergeCell ref="G58:H58"/>
    <mergeCell ref="G59:H59"/>
    <mergeCell ref="G60:H60"/>
    <mergeCell ref="G61:H61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85" zoomScaleSheetLayoutView="85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W26" sqref="BW26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85" s="89" customFormat="1" ht="29.25" customHeight="1" thickBot="1">
      <c r="A7" s="222" t="s">
        <v>223</v>
      </c>
      <c r="B7" s="223"/>
      <c r="C7" s="223"/>
      <c r="D7" s="86"/>
      <c r="E7" s="74">
        <f>апрель!E49</f>
        <v>0</v>
      </c>
      <c r="F7" s="74">
        <f>апрель!F49</f>
        <v>0</v>
      </c>
      <c r="G7" s="74">
        <f>апрель!G49</f>
        <v>0</v>
      </c>
      <c r="H7" s="74">
        <f>апрель!H49</f>
        <v>0</v>
      </c>
      <c r="I7" s="74">
        <f>апрель!I49</f>
        <v>0</v>
      </c>
      <c r="J7" s="74">
        <f>апрель!J49</f>
        <v>0</v>
      </c>
      <c r="K7" s="74">
        <f>апрель!K49</f>
        <v>250000</v>
      </c>
      <c r="L7" s="74">
        <f>апрель!L49</f>
        <v>0</v>
      </c>
      <c r="M7" s="74">
        <f>апрель!M49</f>
        <v>0</v>
      </c>
      <c r="N7" s="74">
        <f>апрель!N49</f>
        <v>0</v>
      </c>
      <c r="O7" s="74">
        <f>апрель!O49</f>
        <v>0</v>
      </c>
      <c r="P7" s="74">
        <f>апрель!P49</f>
        <v>0</v>
      </c>
      <c r="Q7" s="74">
        <f>апрель!Q49</f>
        <v>0</v>
      </c>
      <c r="R7" s="74">
        <f>апрель!R49</f>
        <v>0</v>
      </c>
      <c r="S7" s="74">
        <f>апрель!S49</f>
        <v>0</v>
      </c>
      <c r="T7" s="74">
        <f>апрель!T49</f>
        <v>0</v>
      </c>
      <c r="U7" s="74">
        <f>апрель!U49</f>
        <v>0</v>
      </c>
      <c r="V7" s="74">
        <f>апрель!V49</f>
        <v>0</v>
      </c>
      <c r="W7" s="74">
        <f>апрель!W49</f>
        <v>0</v>
      </c>
      <c r="X7" s="74">
        <f>апрель!X49</f>
        <v>0</v>
      </c>
      <c r="Y7" s="74">
        <f>апрель!Y49</f>
        <v>0</v>
      </c>
      <c r="Z7" s="74">
        <f>апрель!Z49</f>
        <v>0</v>
      </c>
      <c r="AA7" s="74">
        <f>апрель!AA49</f>
        <v>0</v>
      </c>
      <c r="AB7" s="74">
        <f>апрель!AB49</f>
        <v>0</v>
      </c>
      <c r="AC7" s="74">
        <f>апрель!AC49</f>
        <v>0</v>
      </c>
      <c r="AD7" s="74">
        <f>апрель!AD49</f>
        <v>0</v>
      </c>
      <c r="AE7" s="74">
        <f>апрель!AE49</f>
        <v>0</v>
      </c>
      <c r="AF7" s="74">
        <f>апрель!AF49</f>
        <v>0</v>
      </c>
      <c r="AG7" s="74">
        <f>апрель!AG49</f>
        <v>0</v>
      </c>
      <c r="AH7" s="74">
        <f>апрель!AH49</f>
        <v>0</v>
      </c>
      <c r="AI7" s="74">
        <f>апрель!AI49</f>
        <v>0</v>
      </c>
      <c r="AJ7" s="74">
        <f>апрель!AJ49</f>
        <v>0</v>
      </c>
      <c r="AK7" s="74">
        <f>апрель!AK49</f>
        <v>0</v>
      </c>
      <c r="AL7" s="74">
        <f>апрель!AL49</f>
        <v>0</v>
      </c>
      <c r="AM7" s="74">
        <f>апрель!AM49</f>
        <v>680250</v>
      </c>
      <c r="AN7" s="74">
        <f>апрель!AN49</f>
        <v>0</v>
      </c>
      <c r="AO7" s="74">
        <f>апрель!AO49</f>
        <v>0</v>
      </c>
      <c r="AP7" s="74">
        <f>апрель!AP49</f>
        <v>0</v>
      </c>
      <c r="AQ7" s="74">
        <f>апрель!AQ49</f>
        <v>0</v>
      </c>
      <c r="AR7" s="74">
        <f>апрель!AR49</f>
        <v>0</v>
      </c>
      <c r="AS7" s="74">
        <f>апрель!AS49</f>
        <v>0</v>
      </c>
      <c r="AT7" s="74">
        <f>апрель!AT49</f>
        <v>0</v>
      </c>
      <c r="AU7" s="74">
        <f>апрель!AU49</f>
        <v>0</v>
      </c>
      <c r="AV7" s="74">
        <f>апрель!AV49</f>
        <v>0</v>
      </c>
      <c r="AW7" s="74">
        <f>апрель!AW49</f>
        <v>0</v>
      </c>
      <c r="AX7" s="74">
        <f>апрель!AX49</f>
        <v>0</v>
      </c>
      <c r="AY7" s="74">
        <f>апрель!AY49</f>
        <v>0</v>
      </c>
      <c r="AZ7" s="74">
        <f>апрель!AZ49</f>
        <v>0</v>
      </c>
      <c r="BA7" s="74">
        <f>апрель!BA49</f>
        <v>0</v>
      </c>
      <c r="BB7" s="74">
        <f>апрель!BB49</f>
        <v>0</v>
      </c>
      <c r="BC7" s="74">
        <f>апрель!BC49</f>
        <v>0</v>
      </c>
      <c r="BD7" s="74">
        <f>апрель!BD49</f>
        <v>0</v>
      </c>
      <c r="BE7" s="74">
        <f>апрель!BE49</f>
        <v>0</v>
      </c>
      <c r="BF7" s="74">
        <f>апрель!BF49</f>
        <v>0</v>
      </c>
      <c r="BG7" s="74">
        <f>апрель!BG49</f>
        <v>0</v>
      </c>
      <c r="BH7" s="74">
        <f>апрель!BH49</f>
        <v>0</v>
      </c>
      <c r="BI7" s="74">
        <f>апрель!BI49</f>
        <v>0</v>
      </c>
      <c r="BJ7" s="74">
        <f>апрель!BJ49</f>
        <v>930250</v>
      </c>
      <c r="BK7" s="74">
        <f>апрель!BK49</f>
        <v>0</v>
      </c>
      <c r="BL7" s="74">
        <f>апрель!BL49</f>
        <v>0</v>
      </c>
      <c r="BM7" s="74">
        <f>апрель!BM49</f>
        <v>0</v>
      </c>
      <c r="BN7" s="74">
        <f>апрель!BN49</f>
        <v>80000</v>
      </c>
      <c r="BO7" s="74">
        <f>апрель!BO49</f>
        <v>0</v>
      </c>
      <c r="BP7" s="74">
        <f>апрель!BP49</f>
        <v>300250</v>
      </c>
      <c r="BQ7" s="74">
        <f>апрель!BQ49</f>
        <v>0</v>
      </c>
      <c r="BR7" s="74">
        <f>апрель!BR49</f>
        <v>300000</v>
      </c>
      <c r="BS7" s="74">
        <f>апрель!BS49</f>
        <v>0</v>
      </c>
      <c r="BT7" s="74">
        <f>апрель!BT49</f>
        <v>0</v>
      </c>
      <c r="BU7" s="74">
        <f>апрель!BU49</f>
        <v>0</v>
      </c>
      <c r="BV7" s="74">
        <f>апрель!BV49</f>
        <v>250000</v>
      </c>
      <c r="BW7" s="74">
        <f>апрель!BW49</f>
        <v>0</v>
      </c>
      <c r="BX7" s="74">
        <f>апрель!BX49</f>
        <v>0</v>
      </c>
      <c r="BY7" s="83"/>
      <c r="BZ7" s="87"/>
      <c r="CA7" s="88"/>
      <c r="CB7" s="88"/>
      <c r="CC7" s="88"/>
      <c r="CD7" s="88"/>
      <c r="CE7" s="88"/>
      <c r="CF7" s="88"/>
      <c r="CG7" s="88"/>
    </row>
    <row r="8" spans="1:85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>
        <f>D8</f>
        <v>0</v>
      </c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  <c r="CB8" s="102"/>
      <c r="CC8" s="102"/>
      <c r="CD8" s="102"/>
      <c r="CE8" s="102"/>
      <c r="CF8" s="102"/>
      <c r="CG8" s="102"/>
    </row>
    <row r="9" spans="1:85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>
        <f>D9</f>
        <v>0</v>
      </c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  <c r="CB9" s="102"/>
      <c r="CC9" s="102"/>
      <c r="CD9" s="102"/>
      <c r="CE9" s="102"/>
      <c r="CF9" s="102"/>
      <c r="CG9" s="102"/>
    </row>
    <row r="10" spans="1:85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  <c r="CB10" s="107"/>
      <c r="CC10" s="107"/>
      <c r="CD10" s="107"/>
      <c r="CE10" s="107"/>
      <c r="CF10" s="107"/>
      <c r="CG10" s="107"/>
    </row>
    <row r="11" spans="1:85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  <c r="CB11" s="107"/>
      <c r="CC11" s="107"/>
      <c r="CD11" s="107"/>
      <c r="CE11" s="107"/>
      <c r="CF11" s="107"/>
      <c r="CG11" s="107"/>
    </row>
    <row r="12" spans="1:85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  <c r="CB12" s="107"/>
      <c r="CC12" s="107"/>
      <c r="CD12" s="107"/>
      <c r="CE12" s="107"/>
      <c r="CF12" s="107"/>
      <c r="CG12" s="107"/>
    </row>
    <row r="13" spans="1:85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  <c r="CB13" s="107"/>
      <c r="CC13" s="107"/>
      <c r="CD13" s="107"/>
      <c r="CE13" s="107"/>
      <c r="CF13" s="107"/>
      <c r="CG13" s="107"/>
    </row>
    <row r="14" spans="1:85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/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  <c r="CB14" s="107"/>
      <c r="CC14" s="107"/>
      <c r="CD14" s="107"/>
      <c r="CE14" s="107"/>
      <c r="CF14" s="107"/>
      <c r="CG14" s="107"/>
    </row>
    <row r="15" spans="1:85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/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  <c r="CB15" s="107"/>
      <c r="CC15" s="107"/>
      <c r="CD15" s="107"/>
      <c r="CE15" s="107"/>
      <c r="CF15" s="107"/>
      <c r="CG15" s="107"/>
    </row>
    <row r="16" spans="1:85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  <c r="CB16" s="107"/>
      <c r="CC16" s="107"/>
      <c r="CD16" s="107"/>
      <c r="CE16" s="107"/>
      <c r="CF16" s="107"/>
      <c r="CG16" s="107"/>
    </row>
    <row r="17" spans="1:85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  <c r="CB17" s="107"/>
      <c r="CC17" s="107"/>
      <c r="CD17" s="107"/>
      <c r="CE17" s="107"/>
      <c r="CF17" s="107"/>
      <c r="CG17" s="107"/>
    </row>
    <row r="18" spans="1:85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  <c r="CB18" s="107"/>
      <c r="CC18" s="107"/>
      <c r="CD18" s="107"/>
      <c r="CE18" s="107"/>
      <c r="CF18" s="107"/>
      <c r="CG18" s="107"/>
    </row>
    <row r="19" spans="1:85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  <c r="CB19" s="107"/>
      <c r="CC19" s="107"/>
      <c r="CD19" s="107"/>
      <c r="CE19" s="107"/>
      <c r="CF19" s="107"/>
      <c r="CG19" s="107"/>
    </row>
    <row r="20" spans="1:85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  <c r="CB20" s="107"/>
      <c r="CC20" s="107"/>
      <c r="CD20" s="107"/>
      <c r="CE20" s="107"/>
      <c r="CF20" s="107"/>
      <c r="CG20" s="107"/>
    </row>
    <row r="21" spans="1:85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  <c r="CB21" s="107"/>
      <c r="CC21" s="107"/>
      <c r="CD21" s="107"/>
      <c r="CE21" s="107"/>
      <c r="CF21" s="107"/>
      <c r="CG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E60:F60"/>
    <mergeCell ref="E61:F61"/>
    <mergeCell ref="G58:H58"/>
    <mergeCell ref="G59:H59"/>
    <mergeCell ref="G60:H60"/>
    <mergeCell ref="G61:H61"/>
    <mergeCell ref="E57:F57"/>
    <mergeCell ref="G57:H57"/>
    <mergeCell ref="E58:F58"/>
    <mergeCell ref="E59:F59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A4:A6"/>
    <mergeCell ref="D4:D6"/>
    <mergeCell ref="AK4:AL5"/>
    <mergeCell ref="M4:N5"/>
    <mergeCell ref="X6:AE6"/>
    <mergeCell ref="O4:P5"/>
    <mergeCell ref="AH4:AJ4"/>
    <mergeCell ref="AU4:AV5"/>
    <mergeCell ref="AF4:AG5"/>
    <mergeCell ref="AH6:AJ6"/>
    <mergeCell ref="S4:T5"/>
    <mergeCell ref="AS4:AT5"/>
    <mergeCell ref="AM4:AN5"/>
    <mergeCell ref="AQ4:AR5"/>
    <mergeCell ref="AO4:AP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64"/>
  <sheetViews>
    <sheetView view="pageBreakPreview" zoomScale="85" zoomScaleSheetLayoutView="85" workbookViewId="0" topLeftCell="A1">
      <pane xSplit="4" ySplit="7" topLeftCell="I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F20" sqref="BF20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10" customWidth="1"/>
    <col min="4" max="4" width="15.28125" style="5" customWidth="1"/>
    <col min="5" max="5" width="12.28125" style="5" customWidth="1"/>
    <col min="6" max="20" width="11.7109375" style="5" customWidth="1"/>
    <col min="21" max="31" width="10.28125" style="5" customWidth="1"/>
    <col min="32" max="54" width="11.7109375" style="5" customWidth="1"/>
    <col min="55" max="55" width="10.7109375" style="5" customWidth="1"/>
    <col min="56" max="58" width="11.8515625" style="5" customWidth="1"/>
    <col min="59" max="61" width="11.7109375" style="5" customWidth="1"/>
    <col min="62" max="62" width="12.421875" style="5" customWidth="1"/>
    <col min="63" max="72" width="11.7109375" style="5" customWidth="1"/>
    <col min="73" max="73" width="13.28125" style="113" customWidth="1"/>
    <col min="74" max="76" width="11.7109375" style="113" customWidth="1"/>
    <col min="77" max="78" width="11.7109375" style="5" customWidth="1"/>
    <col min="79" max="79" width="10.7109375" style="0" customWidth="1"/>
  </cols>
  <sheetData>
    <row r="1" spans="1:79" ht="12.75">
      <c r="A1" s="78" t="s">
        <v>12</v>
      </c>
      <c r="B1" s="78"/>
      <c r="C1" s="79"/>
      <c r="D1" s="80"/>
      <c r="CA1" s="59"/>
    </row>
    <row r="2" spans="1:79" ht="12.75">
      <c r="A2" s="78" t="s">
        <v>114</v>
      </c>
      <c r="B2" s="221"/>
      <c r="C2" s="221"/>
      <c r="D2" s="79" t="s">
        <v>13</v>
      </c>
      <c r="CA2" s="59"/>
    </row>
    <row r="3" spans="1:79" ht="13.5" thickBot="1">
      <c r="A3" s="4"/>
      <c r="B3" s="12"/>
      <c r="C3" s="12"/>
      <c r="D3" s="10"/>
      <c r="CA3" s="59"/>
    </row>
    <row r="4" spans="1:79" ht="12.75" customHeight="1" thickBot="1">
      <c r="A4" s="232" t="s">
        <v>6</v>
      </c>
      <c r="B4" s="226" t="s">
        <v>7</v>
      </c>
      <c r="C4" s="229" t="s">
        <v>0</v>
      </c>
      <c r="D4" s="235" t="s">
        <v>8</v>
      </c>
      <c r="E4" s="224" t="s">
        <v>193</v>
      </c>
      <c r="F4" s="200"/>
      <c r="G4" s="199" t="s">
        <v>194</v>
      </c>
      <c r="H4" s="200"/>
      <c r="I4" s="199" t="s">
        <v>195</v>
      </c>
      <c r="J4" s="200"/>
      <c r="K4" s="199" t="s">
        <v>196</v>
      </c>
      <c r="L4" s="200"/>
      <c r="M4" s="199" t="s">
        <v>197</v>
      </c>
      <c r="N4" s="200"/>
      <c r="O4" s="240" t="s">
        <v>174</v>
      </c>
      <c r="P4" s="241"/>
      <c r="Q4" s="261" t="s">
        <v>132</v>
      </c>
      <c r="R4" s="262"/>
      <c r="S4" s="252" t="s">
        <v>198</v>
      </c>
      <c r="T4" s="253"/>
      <c r="U4" s="256" t="s">
        <v>199</v>
      </c>
      <c r="V4" s="257"/>
      <c r="W4" s="257"/>
      <c r="X4" s="257"/>
      <c r="Y4" s="257"/>
      <c r="Z4" s="257"/>
      <c r="AA4" s="257"/>
      <c r="AB4" s="257"/>
      <c r="AC4" s="257"/>
      <c r="AD4" s="257"/>
      <c r="AE4" s="258"/>
      <c r="AF4" s="247" t="s">
        <v>200</v>
      </c>
      <c r="AG4" s="248"/>
      <c r="AH4" s="244" t="s">
        <v>121</v>
      </c>
      <c r="AI4" s="245"/>
      <c r="AJ4" s="246"/>
      <c r="AK4" s="199" t="s">
        <v>201</v>
      </c>
      <c r="AL4" s="200"/>
      <c r="AM4" s="199" t="s">
        <v>202</v>
      </c>
      <c r="AN4" s="200"/>
      <c r="AO4" s="199" t="s">
        <v>203</v>
      </c>
      <c r="AP4" s="200"/>
      <c r="AQ4" s="199" t="s">
        <v>204</v>
      </c>
      <c r="AR4" s="200"/>
      <c r="AS4" s="199" t="s">
        <v>205</v>
      </c>
      <c r="AT4" s="200"/>
      <c r="AU4" s="199" t="s">
        <v>206</v>
      </c>
      <c r="AV4" s="200"/>
      <c r="AW4" s="211" t="s">
        <v>207</v>
      </c>
      <c r="AX4" s="200"/>
      <c r="AY4" s="211" t="s">
        <v>208</v>
      </c>
      <c r="AZ4" s="200"/>
      <c r="BA4" s="273" t="s">
        <v>211</v>
      </c>
      <c r="BB4" s="207"/>
      <c r="BC4" s="199" t="s">
        <v>209</v>
      </c>
      <c r="BD4" s="200"/>
      <c r="BE4" s="199" t="s">
        <v>210</v>
      </c>
      <c r="BF4" s="200"/>
      <c r="BG4" s="211" t="s">
        <v>212</v>
      </c>
      <c r="BH4" s="200"/>
      <c r="BI4" s="214" t="s">
        <v>213</v>
      </c>
      <c r="BJ4" s="215"/>
      <c r="BK4" s="271" t="s">
        <v>165</v>
      </c>
      <c r="BL4" s="272"/>
      <c r="BM4" s="271" t="s">
        <v>167</v>
      </c>
      <c r="BN4" s="272"/>
      <c r="BO4" s="271" t="s">
        <v>169</v>
      </c>
      <c r="BP4" s="272"/>
      <c r="BQ4" s="268" t="s">
        <v>171</v>
      </c>
      <c r="BR4" s="213"/>
      <c r="BS4" s="212" t="s">
        <v>172</v>
      </c>
      <c r="BT4" s="213"/>
      <c r="BU4" s="212" t="s">
        <v>182</v>
      </c>
      <c r="BV4" s="213"/>
      <c r="BW4" s="212" t="s">
        <v>183</v>
      </c>
      <c r="BX4" s="213"/>
      <c r="BY4" s="207" t="s">
        <v>11</v>
      </c>
      <c r="BZ4" s="208"/>
      <c r="CA4" s="60"/>
    </row>
    <row r="5" spans="1:79" ht="45" customHeight="1">
      <c r="A5" s="233"/>
      <c r="B5" s="227"/>
      <c r="C5" s="230"/>
      <c r="D5" s="236"/>
      <c r="E5" s="225"/>
      <c r="F5" s="193"/>
      <c r="G5" s="196"/>
      <c r="H5" s="193"/>
      <c r="I5" s="196"/>
      <c r="J5" s="193"/>
      <c r="K5" s="196"/>
      <c r="L5" s="193"/>
      <c r="M5" s="196"/>
      <c r="N5" s="193"/>
      <c r="O5" s="242"/>
      <c r="P5" s="243"/>
      <c r="Q5" s="263"/>
      <c r="R5" s="264"/>
      <c r="S5" s="254"/>
      <c r="T5" s="255"/>
      <c r="U5" s="65" t="s">
        <v>22</v>
      </c>
      <c r="V5" s="65" t="s">
        <v>15</v>
      </c>
      <c r="W5" s="65" t="s">
        <v>16</v>
      </c>
      <c r="X5" s="65" t="s">
        <v>17</v>
      </c>
      <c r="Y5" s="65" t="s">
        <v>18</v>
      </c>
      <c r="Z5" s="65" t="s">
        <v>19</v>
      </c>
      <c r="AA5" s="65" t="s">
        <v>111</v>
      </c>
      <c r="AB5" s="65" t="s">
        <v>125</v>
      </c>
      <c r="AC5" s="65" t="s">
        <v>21</v>
      </c>
      <c r="AD5" s="66" t="s">
        <v>23</v>
      </c>
      <c r="AE5" s="185"/>
      <c r="AF5" s="249"/>
      <c r="AG5" s="250"/>
      <c r="AH5" s="65" t="s">
        <v>15</v>
      </c>
      <c r="AI5" s="65" t="s">
        <v>16</v>
      </c>
      <c r="AJ5" s="65" t="s">
        <v>17</v>
      </c>
      <c r="AK5" s="196"/>
      <c r="AL5" s="193"/>
      <c r="AM5" s="196"/>
      <c r="AN5" s="193"/>
      <c r="AO5" s="196"/>
      <c r="AP5" s="193"/>
      <c r="AQ5" s="196"/>
      <c r="AR5" s="193"/>
      <c r="AS5" s="196"/>
      <c r="AT5" s="193"/>
      <c r="AU5" s="196"/>
      <c r="AV5" s="193"/>
      <c r="AW5" s="196"/>
      <c r="AX5" s="193"/>
      <c r="AY5" s="196"/>
      <c r="AZ5" s="193"/>
      <c r="BA5" s="209"/>
      <c r="BB5" s="209"/>
      <c r="BC5" s="196"/>
      <c r="BD5" s="193"/>
      <c r="BE5" s="196"/>
      <c r="BF5" s="193"/>
      <c r="BG5" s="196"/>
      <c r="BH5" s="193"/>
      <c r="BI5" s="216"/>
      <c r="BJ5" s="217"/>
      <c r="BK5" s="195" t="s">
        <v>166</v>
      </c>
      <c r="BL5" s="195"/>
      <c r="BM5" s="194" t="s">
        <v>168</v>
      </c>
      <c r="BN5" s="194"/>
      <c r="BO5" s="267" t="s">
        <v>170</v>
      </c>
      <c r="BP5" s="267"/>
      <c r="BQ5" s="269" t="s">
        <v>134</v>
      </c>
      <c r="BR5" s="270"/>
      <c r="BS5" s="197" t="s">
        <v>133</v>
      </c>
      <c r="BT5" s="198"/>
      <c r="BU5" s="218" t="s">
        <v>181</v>
      </c>
      <c r="BV5" s="219"/>
      <c r="BW5" s="265" t="s">
        <v>120</v>
      </c>
      <c r="BX5" s="266"/>
      <c r="BY5" s="209"/>
      <c r="BZ5" s="210"/>
      <c r="CA5" s="60"/>
    </row>
    <row r="6" spans="1:79" ht="13.5" thickBot="1">
      <c r="A6" s="234"/>
      <c r="B6" s="228"/>
      <c r="C6" s="231"/>
      <c r="D6" s="237"/>
      <c r="E6" s="114" t="s">
        <v>1</v>
      </c>
      <c r="F6" s="115" t="s">
        <v>2</v>
      </c>
      <c r="G6" s="115" t="s">
        <v>1</v>
      </c>
      <c r="H6" s="115" t="s">
        <v>2</v>
      </c>
      <c r="I6" s="115" t="s">
        <v>1</v>
      </c>
      <c r="J6" s="115" t="s">
        <v>2</v>
      </c>
      <c r="K6" s="115" t="s">
        <v>1</v>
      </c>
      <c r="L6" s="115" t="s">
        <v>2</v>
      </c>
      <c r="M6" s="115" t="s">
        <v>1</v>
      </c>
      <c r="N6" s="115" t="s">
        <v>2</v>
      </c>
      <c r="O6" s="115" t="s">
        <v>1</v>
      </c>
      <c r="P6" s="115" t="s">
        <v>2</v>
      </c>
      <c r="Q6" s="115" t="s">
        <v>1</v>
      </c>
      <c r="R6" s="115" t="s">
        <v>2</v>
      </c>
      <c r="S6" s="115" t="s">
        <v>1</v>
      </c>
      <c r="T6" s="115" t="s">
        <v>2</v>
      </c>
      <c r="U6" s="115"/>
      <c r="V6" s="115"/>
      <c r="W6" s="115"/>
      <c r="X6" s="238" t="s">
        <v>1</v>
      </c>
      <c r="Y6" s="239"/>
      <c r="Z6" s="239"/>
      <c r="AA6" s="239"/>
      <c r="AB6" s="239"/>
      <c r="AC6" s="239"/>
      <c r="AD6" s="239"/>
      <c r="AE6" s="239"/>
      <c r="AF6" s="115" t="s">
        <v>1</v>
      </c>
      <c r="AG6" s="115" t="s">
        <v>2</v>
      </c>
      <c r="AH6" s="238" t="s">
        <v>1</v>
      </c>
      <c r="AI6" s="239"/>
      <c r="AJ6" s="251"/>
      <c r="AK6" s="115" t="s">
        <v>1</v>
      </c>
      <c r="AL6" s="115" t="s">
        <v>2</v>
      </c>
      <c r="AM6" s="115" t="s">
        <v>1</v>
      </c>
      <c r="AN6" s="115" t="s">
        <v>2</v>
      </c>
      <c r="AO6" s="115" t="s">
        <v>1</v>
      </c>
      <c r="AP6" s="115" t="s">
        <v>2</v>
      </c>
      <c r="AQ6" s="115" t="s">
        <v>1</v>
      </c>
      <c r="AR6" s="115" t="s">
        <v>2</v>
      </c>
      <c r="AS6" s="115" t="s">
        <v>1</v>
      </c>
      <c r="AT6" s="115" t="s">
        <v>2</v>
      </c>
      <c r="AU6" s="115" t="s">
        <v>1</v>
      </c>
      <c r="AV6" s="115" t="s">
        <v>2</v>
      </c>
      <c r="AW6" s="115" t="s">
        <v>1</v>
      </c>
      <c r="AX6" s="115" t="s">
        <v>2</v>
      </c>
      <c r="AY6" s="115" t="s">
        <v>1</v>
      </c>
      <c r="AZ6" s="115" t="s">
        <v>2</v>
      </c>
      <c r="BA6" s="71" t="s">
        <v>1</v>
      </c>
      <c r="BB6" s="71" t="s">
        <v>2</v>
      </c>
      <c r="BC6" s="72" t="s">
        <v>1</v>
      </c>
      <c r="BD6" s="115" t="s">
        <v>2</v>
      </c>
      <c r="BE6" s="116" t="s">
        <v>1</v>
      </c>
      <c r="BF6" s="115" t="s">
        <v>2</v>
      </c>
      <c r="BG6" s="115" t="s">
        <v>1</v>
      </c>
      <c r="BH6" s="115" t="s">
        <v>2</v>
      </c>
      <c r="BI6" s="115" t="s">
        <v>1</v>
      </c>
      <c r="BJ6" s="115" t="s">
        <v>2</v>
      </c>
      <c r="BK6" s="115" t="s">
        <v>1</v>
      </c>
      <c r="BL6" s="115" t="s">
        <v>2</v>
      </c>
      <c r="BM6" s="115" t="s">
        <v>1</v>
      </c>
      <c r="BN6" s="115" t="s">
        <v>2</v>
      </c>
      <c r="BO6" s="115" t="s">
        <v>1</v>
      </c>
      <c r="BP6" s="115" t="s">
        <v>2</v>
      </c>
      <c r="BQ6" s="117" t="s">
        <v>1</v>
      </c>
      <c r="BR6" s="115" t="s">
        <v>2</v>
      </c>
      <c r="BS6" s="117" t="s">
        <v>1</v>
      </c>
      <c r="BT6" s="115" t="s">
        <v>2</v>
      </c>
      <c r="BU6" s="117" t="s">
        <v>1</v>
      </c>
      <c r="BV6" s="115" t="s">
        <v>2</v>
      </c>
      <c r="BW6" s="117" t="s">
        <v>1</v>
      </c>
      <c r="BX6" s="115" t="s">
        <v>2</v>
      </c>
      <c r="BY6" s="115" t="s">
        <v>1</v>
      </c>
      <c r="BZ6" s="118" t="s">
        <v>2</v>
      </c>
      <c r="CA6" s="61"/>
    </row>
    <row r="7" spans="1:79" s="89" customFormat="1" ht="29.25" customHeight="1" thickBot="1">
      <c r="A7" s="222" t="s">
        <v>222</v>
      </c>
      <c r="B7" s="223"/>
      <c r="C7" s="223"/>
      <c r="D7" s="86"/>
      <c r="E7" s="74">
        <f>март!E49</f>
        <v>0</v>
      </c>
      <c r="F7" s="74">
        <f>март!F49</f>
        <v>0</v>
      </c>
      <c r="G7" s="74">
        <f>март!G49</f>
        <v>0</v>
      </c>
      <c r="H7" s="74">
        <f>март!H49</f>
        <v>0</v>
      </c>
      <c r="I7" s="74">
        <f>март!I49</f>
        <v>0</v>
      </c>
      <c r="J7" s="74">
        <f>март!J49</f>
        <v>0</v>
      </c>
      <c r="K7" s="74">
        <f>март!K49</f>
        <v>250000</v>
      </c>
      <c r="L7" s="74">
        <f>март!L49</f>
        <v>0</v>
      </c>
      <c r="M7" s="74">
        <f>март!M49</f>
        <v>0</v>
      </c>
      <c r="N7" s="74">
        <f>март!N49</f>
        <v>0</v>
      </c>
      <c r="O7" s="74">
        <f>март!O49</f>
        <v>0</v>
      </c>
      <c r="P7" s="74">
        <f>март!P49</f>
        <v>0</v>
      </c>
      <c r="Q7" s="74">
        <f>март!Q49</f>
        <v>0</v>
      </c>
      <c r="R7" s="74">
        <f>март!R49</f>
        <v>0</v>
      </c>
      <c r="S7" s="74">
        <f>март!S49</f>
        <v>0</v>
      </c>
      <c r="T7" s="74">
        <f>март!T49</f>
        <v>0</v>
      </c>
      <c r="U7" s="74">
        <f>март!U49</f>
        <v>0</v>
      </c>
      <c r="V7" s="74">
        <f>март!V49</f>
        <v>0</v>
      </c>
      <c r="W7" s="74">
        <f>март!W49</f>
        <v>0</v>
      </c>
      <c r="X7" s="74">
        <f>март!X49</f>
        <v>0</v>
      </c>
      <c r="Y7" s="74">
        <f>март!Y49</f>
        <v>0</v>
      </c>
      <c r="Z7" s="74">
        <f>март!Z49</f>
        <v>0</v>
      </c>
      <c r="AA7" s="74">
        <f>март!AA49</f>
        <v>0</v>
      </c>
      <c r="AB7" s="74">
        <f>март!AB49</f>
        <v>0</v>
      </c>
      <c r="AC7" s="74">
        <f>март!AC49</f>
        <v>0</v>
      </c>
      <c r="AD7" s="74">
        <f>март!AD49</f>
        <v>0</v>
      </c>
      <c r="AE7" s="74">
        <f>март!AE49</f>
        <v>0</v>
      </c>
      <c r="AF7" s="74">
        <f>март!AF49</f>
        <v>0</v>
      </c>
      <c r="AG7" s="74">
        <f>март!AG49</f>
        <v>0</v>
      </c>
      <c r="AH7" s="74">
        <f>март!AH49</f>
        <v>0</v>
      </c>
      <c r="AI7" s="74">
        <f>март!AI49</f>
        <v>0</v>
      </c>
      <c r="AJ7" s="74">
        <f>март!AJ49</f>
        <v>0</v>
      </c>
      <c r="AK7" s="74">
        <f>март!AK49</f>
        <v>0</v>
      </c>
      <c r="AL7" s="74">
        <f>март!AL49</f>
        <v>0</v>
      </c>
      <c r="AM7" s="74">
        <f>март!AM49</f>
        <v>680250</v>
      </c>
      <c r="AN7" s="74">
        <f>март!AN49</f>
        <v>0</v>
      </c>
      <c r="AO7" s="74">
        <f>март!AO49</f>
        <v>0</v>
      </c>
      <c r="AP7" s="74">
        <f>март!AP49</f>
        <v>0</v>
      </c>
      <c r="AQ7" s="74">
        <f>март!AQ49</f>
        <v>0</v>
      </c>
      <c r="AR7" s="74">
        <f>март!AR49</f>
        <v>0</v>
      </c>
      <c r="AS7" s="74">
        <f>март!AS49</f>
        <v>0</v>
      </c>
      <c r="AT7" s="74">
        <f>март!AT49</f>
        <v>0</v>
      </c>
      <c r="AU7" s="74">
        <f>март!AU49</f>
        <v>0</v>
      </c>
      <c r="AV7" s="74">
        <f>март!AV49</f>
        <v>0</v>
      </c>
      <c r="AW7" s="74">
        <f>март!AW49</f>
        <v>0</v>
      </c>
      <c r="AX7" s="74">
        <f>март!AX49</f>
        <v>0</v>
      </c>
      <c r="AY7" s="74">
        <f>март!AY49</f>
        <v>0</v>
      </c>
      <c r="AZ7" s="74">
        <f>март!AZ49</f>
        <v>0</v>
      </c>
      <c r="BA7" s="74">
        <f>март!BA49</f>
        <v>0</v>
      </c>
      <c r="BB7" s="74">
        <f>март!BB49</f>
        <v>0</v>
      </c>
      <c r="BC7" s="74">
        <f>март!BC49</f>
        <v>0</v>
      </c>
      <c r="BD7" s="74">
        <f>март!BD49</f>
        <v>0</v>
      </c>
      <c r="BE7" s="74">
        <f>март!BE49</f>
        <v>0</v>
      </c>
      <c r="BF7" s="74">
        <f>март!BF49</f>
        <v>0</v>
      </c>
      <c r="BG7" s="74">
        <f>март!BG49</f>
        <v>0</v>
      </c>
      <c r="BH7" s="74">
        <f>март!BH49</f>
        <v>0</v>
      </c>
      <c r="BI7" s="74">
        <f>март!BI49</f>
        <v>0</v>
      </c>
      <c r="BJ7" s="74">
        <f>март!BJ49</f>
        <v>930250</v>
      </c>
      <c r="BK7" s="74">
        <f>март!BK49</f>
        <v>0</v>
      </c>
      <c r="BL7" s="74">
        <f>март!BL49</f>
        <v>0</v>
      </c>
      <c r="BM7" s="74">
        <f>март!BM49</f>
        <v>0</v>
      </c>
      <c r="BN7" s="74">
        <f>март!BN49</f>
        <v>80000</v>
      </c>
      <c r="BO7" s="74">
        <f>март!BO49</f>
        <v>0</v>
      </c>
      <c r="BP7" s="74">
        <f>март!BP49</f>
        <v>300250</v>
      </c>
      <c r="BQ7" s="74">
        <f>март!BQ49</f>
        <v>0</v>
      </c>
      <c r="BR7" s="74">
        <f>март!BR49</f>
        <v>300000</v>
      </c>
      <c r="BS7" s="74">
        <f>март!BS49</f>
        <v>0</v>
      </c>
      <c r="BT7" s="74">
        <f>март!BT49</f>
        <v>0</v>
      </c>
      <c r="BU7" s="74">
        <f>март!BU49</f>
        <v>0</v>
      </c>
      <c r="BV7" s="74">
        <f>март!BV49</f>
        <v>250000</v>
      </c>
      <c r="BW7" s="74">
        <f>март!BW49</f>
        <v>0</v>
      </c>
      <c r="BX7" s="74">
        <f>март!BX49</f>
        <v>0</v>
      </c>
      <c r="BY7" s="83"/>
      <c r="BZ7" s="87"/>
      <c r="CA7" s="88"/>
    </row>
    <row r="8" spans="1:79" s="84" customFormat="1" ht="21.75" customHeight="1">
      <c r="A8" s="176" t="s">
        <v>135</v>
      </c>
      <c r="B8" s="85"/>
      <c r="C8" s="8"/>
      <c r="D8" s="92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44">
        <f aca="true" t="shared" si="0" ref="O8:O43">S8+Q8+AF8</f>
        <v>0</v>
      </c>
      <c r="P8" s="145"/>
      <c r="Q8" s="128"/>
      <c r="R8" s="152"/>
      <c r="S8" s="121">
        <f aca="true" t="shared" si="1" ref="S8:S43">U8+V8+W8+X8+Y8+Z8+AA8+AB8+AC8+AD8+AE8</f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>
        <f aca="true" t="shared" si="2" ref="AF8:AF43">AH8+AI8+AJ8</f>
        <v>0</v>
      </c>
      <c r="AG8" s="152"/>
      <c r="AH8" s="170"/>
      <c r="AI8" s="170"/>
      <c r="AJ8" s="170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95"/>
      <c r="BB8" s="109"/>
      <c r="BC8" s="109"/>
      <c r="BD8" s="95"/>
      <c r="BE8" s="119"/>
      <c r="BF8" s="120"/>
      <c r="BG8" s="120"/>
      <c r="BH8" s="120"/>
      <c r="BI8" s="145">
        <f aca="true" t="shared" si="3" ref="BI8:BI43">BK8+BM8+BO8+BQ8+BS8+BU8+BW8</f>
        <v>0</v>
      </c>
      <c r="BJ8" s="145">
        <f aca="true" t="shared" si="4" ref="BJ8:BJ43">BL8+BN8+BP8+BR8+BT8+BV8+BX8</f>
        <v>0</v>
      </c>
      <c r="BK8" s="152"/>
      <c r="BL8" s="129"/>
      <c r="BM8" s="152"/>
      <c r="BN8" s="121"/>
      <c r="BO8" s="151"/>
      <c r="BP8" s="151"/>
      <c r="BQ8" s="152"/>
      <c r="BR8" s="122"/>
      <c r="BS8" s="152"/>
      <c r="BT8" s="174"/>
      <c r="BU8" s="152"/>
      <c r="BV8" s="178"/>
      <c r="BW8" s="152"/>
      <c r="BX8" s="151"/>
      <c r="BY8" s="120"/>
      <c r="BZ8" s="120"/>
      <c r="CA8" s="102"/>
    </row>
    <row r="9" spans="1:79" s="84" customFormat="1" ht="21.75" customHeight="1">
      <c r="A9" s="176" t="s">
        <v>136</v>
      </c>
      <c r="B9" s="85"/>
      <c r="C9" s="8"/>
      <c r="D9" s="9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44">
        <f t="shared" si="0"/>
        <v>0</v>
      </c>
      <c r="P9" s="145"/>
      <c r="Q9" s="128"/>
      <c r="R9" s="152"/>
      <c r="S9" s="121">
        <f t="shared" si="1"/>
        <v>0</v>
      </c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f t="shared" si="2"/>
        <v>0</v>
      </c>
      <c r="AG9" s="152"/>
      <c r="AH9" s="170"/>
      <c r="AI9" s="170"/>
      <c r="AJ9" s="170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95"/>
      <c r="BB9" s="109"/>
      <c r="BC9" s="109"/>
      <c r="BD9" s="95"/>
      <c r="BE9" s="119"/>
      <c r="BF9" s="120"/>
      <c r="BG9" s="120"/>
      <c r="BH9" s="120"/>
      <c r="BI9" s="145">
        <f t="shared" si="3"/>
        <v>0</v>
      </c>
      <c r="BJ9" s="145">
        <f t="shared" si="4"/>
        <v>0</v>
      </c>
      <c r="BK9" s="152"/>
      <c r="BL9" s="129"/>
      <c r="BM9" s="152"/>
      <c r="BN9" s="121"/>
      <c r="BO9" s="151"/>
      <c r="BP9" s="151"/>
      <c r="BQ9" s="152"/>
      <c r="BR9" s="122"/>
      <c r="BS9" s="152"/>
      <c r="BT9" s="174"/>
      <c r="BU9" s="152"/>
      <c r="BV9" s="178"/>
      <c r="BW9" s="152"/>
      <c r="BX9" s="151"/>
      <c r="BY9" s="120"/>
      <c r="BZ9" s="120"/>
      <c r="CA9" s="102"/>
    </row>
    <row r="10" spans="1:79" s="82" customFormat="1" ht="22.5" customHeight="1">
      <c r="A10" s="176" t="s">
        <v>137</v>
      </c>
      <c r="B10" s="103"/>
      <c r="C10" s="9"/>
      <c r="D10" s="93"/>
      <c r="E10" s="94"/>
      <c r="F10" s="95"/>
      <c r="G10" s="95"/>
      <c r="H10" s="95"/>
      <c r="I10" s="95"/>
      <c r="J10" s="95"/>
      <c r="K10" s="109"/>
      <c r="L10" s="109"/>
      <c r="M10" s="109"/>
      <c r="N10" s="109"/>
      <c r="O10" s="144">
        <f t="shared" si="0"/>
        <v>0</v>
      </c>
      <c r="P10" s="145"/>
      <c r="Q10" s="128"/>
      <c r="R10" s="152"/>
      <c r="S10" s="121">
        <f t="shared" si="1"/>
        <v>0</v>
      </c>
      <c r="T10" s="10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>
        <f t="shared" si="2"/>
        <v>0</v>
      </c>
      <c r="AG10" s="152"/>
      <c r="AH10" s="170"/>
      <c r="AI10" s="170"/>
      <c r="AJ10" s="170"/>
      <c r="AK10" s="109"/>
      <c r="AL10" s="109"/>
      <c r="AM10" s="109"/>
      <c r="AN10" s="104"/>
      <c r="AO10" s="109"/>
      <c r="AP10" s="104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4"/>
      <c r="BB10" s="104"/>
      <c r="BC10" s="104"/>
      <c r="BD10" s="95"/>
      <c r="BE10" s="95"/>
      <c r="BF10" s="109"/>
      <c r="BG10" s="109"/>
      <c r="BH10" s="109"/>
      <c r="BI10" s="145">
        <f t="shared" si="3"/>
        <v>0</v>
      </c>
      <c r="BJ10" s="145">
        <f t="shared" si="4"/>
        <v>0</v>
      </c>
      <c r="BK10" s="152"/>
      <c r="BL10" s="129"/>
      <c r="BM10" s="152"/>
      <c r="BN10" s="121"/>
      <c r="BO10" s="151"/>
      <c r="BP10" s="151"/>
      <c r="BQ10" s="152"/>
      <c r="BR10" s="122"/>
      <c r="BS10" s="152"/>
      <c r="BT10" s="174"/>
      <c r="BU10" s="152"/>
      <c r="BV10" s="178"/>
      <c r="BW10" s="152"/>
      <c r="BX10" s="151"/>
      <c r="BY10" s="96"/>
      <c r="BZ10" s="96"/>
      <c r="CA10" s="62"/>
    </row>
    <row r="11" spans="1:79" s="82" customFormat="1" ht="22.5" customHeight="1">
      <c r="A11" s="176" t="s">
        <v>138</v>
      </c>
      <c r="B11" s="105"/>
      <c r="C11" s="9"/>
      <c r="D11" s="97"/>
      <c r="E11" s="98"/>
      <c r="F11" s="96"/>
      <c r="G11" s="96"/>
      <c r="H11" s="96"/>
      <c r="I11" s="96"/>
      <c r="J11" s="96"/>
      <c r="K11" s="104"/>
      <c r="L11" s="104"/>
      <c r="M11" s="104"/>
      <c r="N11" s="104"/>
      <c r="O11" s="144">
        <f t="shared" si="0"/>
        <v>0</v>
      </c>
      <c r="P11" s="145"/>
      <c r="Q11" s="128"/>
      <c r="R11" s="153"/>
      <c r="S11" s="121">
        <f t="shared" si="1"/>
        <v>0</v>
      </c>
      <c r="T11" s="104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>
        <f t="shared" si="2"/>
        <v>0</v>
      </c>
      <c r="AG11" s="153"/>
      <c r="AH11" s="171"/>
      <c r="AI11" s="171"/>
      <c r="AJ11" s="171"/>
      <c r="AK11" s="104"/>
      <c r="AL11" s="104"/>
      <c r="AM11" s="109"/>
      <c r="AN11" s="104"/>
      <c r="AO11" s="104"/>
      <c r="AP11" s="104"/>
      <c r="AQ11" s="104"/>
      <c r="AR11" s="109"/>
      <c r="AS11" s="109"/>
      <c r="AT11" s="109"/>
      <c r="AU11" s="109"/>
      <c r="AV11" s="109"/>
      <c r="AW11" s="109"/>
      <c r="AX11" s="109"/>
      <c r="AY11" s="104"/>
      <c r="AZ11" s="104"/>
      <c r="BA11" s="106"/>
      <c r="BB11" s="104"/>
      <c r="BC11" s="106"/>
      <c r="BD11" s="95"/>
      <c r="BE11" s="106"/>
      <c r="BF11" s="104"/>
      <c r="BG11" s="104"/>
      <c r="BH11" s="104"/>
      <c r="BI11" s="145">
        <f t="shared" si="3"/>
        <v>0</v>
      </c>
      <c r="BJ11" s="145">
        <f t="shared" si="4"/>
        <v>0</v>
      </c>
      <c r="BK11" s="153"/>
      <c r="BL11" s="129"/>
      <c r="BM11" s="152"/>
      <c r="BN11" s="121"/>
      <c r="BO11" s="151"/>
      <c r="BP11" s="151"/>
      <c r="BQ11" s="152"/>
      <c r="BR11" s="122"/>
      <c r="BS11" s="152"/>
      <c r="BT11" s="174"/>
      <c r="BU11" s="152"/>
      <c r="BV11" s="178"/>
      <c r="BW11" s="152"/>
      <c r="BX11" s="151"/>
      <c r="BY11" s="104"/>
      <c r="BZ11" s="104"/>
      <c r="CA11" s="107"/>
    </row>
    <row r="12" spans="1:79" s="82" customFormat="1" ht="22.5" customHeight="1">
      <c r="A12" s="176" t="s">
        <v>139</v>
      </c>
      <c r="B12" s="103"/>
      <c r="C12" s="9"/>
      <c r="D12" s="93"/>
      <c r="E12" s="94"/>
      <c r="F12" s="95"/>
      <c r="G12" s="95"/>
      <c r="H12" s="95"/>
      <c r="I12" s="95"/>
      <c r="J12" s="95"/>
      <c r="K12" s="109"/>
      <c r="L12" s="109"/>
      <c r="M12" s="109"/>
      <c r="N12" s="109"/>
      <c r="O12" s="144">
        <f t="shared" si="0"/>
        <v>0</v>
      </c>
      <c r="P12" s="145"/>
      <c r="Q12" s="128"/>
      <c r="R12" s="152"/>
      <c r="S12" s="121">
        <f t="shared" si="1"/>
        <v>0</v>
      </c>
      <c r="T12" s="109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>
        <f t="shared" si="2"/>
        <v>0</v>
      </c>
      <c r="AG12" s="152"/>
      <c r="AH12" s="170"/>
      <c r="AI12" s="170"/>
      <c r="AJ12" s="170"/>
      <c r="AK12" s="109"/>
      <c r="AL12" s="109"/>
      <c r="AM12" s="109"/>
      <c r="AN12" s="104"/>
      <c r="AO12" s="109"/>
      <c r="AP12" s="104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8"/>
      <c r="BB12" s="109"/>
      <c r="BC12" s="108"/>
      <c r="BD12" s="95"/>
      <c r="BE12" s="108"/>
      <c r="BF12" s="109"/>
      <c r="BG12" s="109"/>
      <c r="BH12" s="109"/>
      <c r="BI12" s="145">
        <f t="shared" si="3"/>
        <v>0</v>
      </c>
      <c r="BJ12" s="145">
        <f t="shared" si="4"/>
        <v>0</v>
      </c>
      <c r="BK12" s="152"/>
      <c r="BL12" s="129"/>
      <c r="BM12" s="152"/>
      <c r="BN12" s="121"/>
      <c r="BO12" s="151"/>
      <c r="BP12" s="151"/>
      <c r="BQ12" s="152"/>
      <c r="BR12" s="122"/>
      <c r="BS12" s="152"/>
      <c r="BT12" s="174"/>
      <c r="BU12" s="152"/>
      <c r="BV12" s="178"/>
      <c r="BW12" s="152"/>
      <c r="BX12" s="151"/>
      <c r="BY12" s="104"/>
      <c r="BZ12" s="104"/>
      <c r="CA12" s="107"/>
    </row>
    <row r="13" spans="1:79" s="82" customFormat="1" ht="22.5" customHeight="1">
      <c r="A13" s="176" t="s">
        <v>140</v>
      </c>
      <c r="B13" s="105"/>
      <c r="C13" s="9"/>
      <c r="D13" s="97"/>
      <c r="E13" s="98"/>
      <c r="F13" s="96"/>
      <c r="G13" s="96"/>
      <c r="H13" s="96"/>
      <c r="I13" s="96"/>
      <c r="J13" s="96"/>
      <c r="K13" s="104"/>
      <c r="L13" s="104"/>
      <c r="M13" s="104"/>
      <c r="N13" s="104"/>
      <c r="O13" s="144">
        <f t="shared" si="0"/>
        <v>0</v>
      </c>
      <c r="P13" s="145"/>
      <c r="Q13" s="128"/>
      <c r="R13" s="153"/>
      <c r="S13" s="121">
        <f t="shared" si="1"/>
        <v>0</v>
      </c>
      <c r="T13" s="104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>
        <f t="shared" si="2"/>
        <v>0</v>
      </c>
      <c r="AG13" s="153"/>
      <c r="AH13" s="171"/>
      <c r="AI13" s="171"/>
      <c r="AJ13" s="171"/>
      <c r="AK13" s="104"/>
      <c r="AL13" s="104"/>
      <c r="AM13" s="109"/>
      <c r="AN13" s="104"/>
      <c r="AO13" s="104"/>
      <c r="AP13" s="104"/>
      <c r="AQ13" s="104"/>
      <c r="AR13" s="109"/>
      <c r="AS13" s="109"/>
      <c r="AT13" s="109"/>
      <c r="AU13" s="109"/>
      <c r="AV13" s="109"/>
      <c r="AW13" s="109"/>
      <c r="AX13" s="109"/>
      <c r="AY13" s="104"/>
      <c r="AZ13" s="104"/>
      <c r="BA13" s="106"/>
      <c r="BB13" s="104"/>
      <c r="BC13" s="106"/>
      <c r="BD13" s="95"/>
      <c r="BE13" s="106"/>
      <c r="BF13" s="104"/>
      <c r="BG13" s="104"/>
      <c r="BH13" s="104"/>
      <c r="BI13" s="145">
        <f t="shared" si="3"/>
        <v>0</v>
      </c>
      <c r="BJ13" s="145">
        <f t="shared" si="4"/>
        <v>0</v>
      </c>
      <c r="BK13" s="153"/>
      <c r="BL13" s="129"/>
      <c r="BM13" s="152"/>
      <c r="BN13" s="121"/>
      <c r="BO13" s="151"/>
      <c r="BP13" s="151"/>
      <c r="BQ13" s="152"/>
      <c r="BR13" s="122"/>
      <c r="BS13" s="152"/>
      <c r="BT13" s="174"/>
      <c r="BU13" s="152"/>
      <c r="BV13" s="178"/>
      <c r="BW13" s="152"/>
      <c r="BX13" s="151"/>
      <c r="BY13" s="104"/>
      <c r="BZ13" s="104"/>
      <c r="CA13" s="107"/>
    </row>
    <row r="14" spans="1:79" s="82" customFormat="1" ht="22.5" customHeight="1">
      <c r="A14" s="176" t="s">
        <v>141</v>
      </c>
      <c r="B14" s="105"/>
      <c r="C14" s="9"/>
      <c r="D14" s="97"/>
      <c r="E14" s="98"/>
      <c r="F14" s="96"/>
      <c r="G14" s="96"/>
      <c r="H14" s="96"/>
      <c r="I14" s="96"/>
      <c r="J14" s="96"/>
      <c r="K14" s="104"/>
      <c r="L14" s="104"/>
      <c r="M14" s="104"/>
      <c r="N14" s="104"/>
      <c r="O14" s="144">
        <f t="shared" si="0"/>
        <v>0</v>
      </c>
      <c r="P14" s="145"/>
      <c r="Q14" s="130"/>
      <c r="R14" s="153"/>
      <c r="S14" s="121">
        <f t="shared" si="1"/>
        <v>0</v>
      </c>
      <c r="T14" s="104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>
        <f t="shared" si="2"/>
        <v>0</v>
      </c>
      <c r="AG14" s="153"/>
      <c r="AH14" s="171"/>
      <c r="AI14" s="171"/>
      <c r="AJ14" s="171"/>
      <c r="AK14" s="104"/>
      <c r="AL14" s="104"/>
      <c r="AM14" s="109"/>
      <c r="AN14" s="104"/>
      <c r="AO14" s="104"/>
      <c r="AP14" s="104"/>
      <c r="AQ14" s="104"/>
      <c r="AR14" s="109"/>
      <c r="AS14" s="109"/>
      <c r="AT14" s="109"/>
      <c r="AU14" s="109"/>
      <c r="AV14" s="109"/>
      <c r="AW14" s="109"/>
      <c r="AX14" s="109"/>
      <c r="AY14" s="104"/>
      <c r="AZ14" s="104"/>
      <c r="BA14" s="106"/>
      <c r="BB14" s="104">
        <f>D14</f>
        <v>0</v>
      </c>
      <c r="BC14" s="106"/>
      <c r="BD14" s="95"/>
      <c r="BE14" s="106"/>
      <c r="BF14" s="104"/>
      <c r="BG14" s="104"/>
      <c r="BH14" s="104"/>
      <c r="BI14" s="145">
        <f t="shared" si="3"/>
        <v>0</v>
      </c>
      <c r="BJ14" s="145">
        <f t="shared" si="4"/>
        <v>0</v>
      </c>
      <c r="BK14" s="153"/>
      <c r="BL14" s="129"/>
      <c r="BM14" s="152"/>
      <c r="BN14" s="121"/>
      <c r="BO14" s="151"/>
      <c r="BP14" s="151"/>
      <c r="BQ14" s="152"/>
      <c r="BR14" s="122"/>
      <c r="BS14" s="152"/>
      <c r="BT14" s="174"/>
      <c r="BU14" s="152"/>
      <c r="BV14" s="178"/>
      <c r="BW14" s="152"/>
      <c r="BX14" s="151"/>
      <c r="BY14" s="104"/>
      <c r="BZ14" s="104"/>
      <c r="CA14" s="107"/>
    </row>
    <row r="15" spans="1:79" s="82" customFormat="1" ht="22.5" customHeight="1">
      <c r="A15" s="176" t="s">
        <v>142</v>
      </c>
      <c r="B15" s="105"/>
      <c r="C15" s="112"/>
      <c r="D15" s="97"/>
      <c r="E15" s="98"/>
      <c r="F15" s="96"/>
      <c r="G15" s="96"/>
      <c r="H15" s="96"/>
      <c r="I15" s="96"/>
      <c r="J15" s="96"/>
      <c r="K15" s="104"/>
      <c r="L15" s="104"/>
      <c r="M15" s="104"/>
      <c r="N15" s="104"/>
      <c r="O15" s="144">
        <f t="shared" si="0"/>
        <v>0</v>
      </c>
      <c r="P15" s="145"/>
      <c r="Q15" s="128"/>
      <c r="R15" s="153"/>
      <c r="S15" s="121">
        <f t="shared" si="1"/>
        <v>0</v>
      </c>
      <c r="T15" s="104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f t="shared" si="2"/>
        <v>0</v>
      </c>
      <c r="AG15" s="153"/>
      <c r="AH15" s="171"/>
      <c r="AI15" s="171"/>
      <c r="AJ15" s="171"/>
      <c r="AK15" s="104"/>
      <c r="AL15" s="104"/>
      <c r="AM15" s="109"/>
      <c r="AN15" s="104"/>
      <c r="AO15" s="104"/>
      <c r="AP15" s="104"/>
      <c r="AQ15" s="104"/>
      <c r="AR15" s="109"/>
      <c r="AS15" s="109"/>
      <c r="AT15" s="109"/>
      <c r="AU15" s="109"/>
      <c r="AV15" s="109"/>
      <c r="AW15" s="109"/>
      <c r="AX15" s="109"/>
      <c r="AY15" s="104"/>
      <c r="AZ15" s="104"/>
      <c r="BA15" s="106">
        <f>D15</f>
        <v>0</v>
      </c>
      <c r="BB15" s="104"/>
      <c r="BC15" s="106"/>
      <c r="BD15" s="95"/>
      <c r="BE15" s="106"/>
      <c r="BF15" s="104"/>
      <c r="BG15" s="104"/>
      <c r="BH15" s="104"/>
      <c r="BI15" s="145">
        <f t="shared" si="3"/>
        <v>0</v>
      </c>
      <c r="BJ15" s="145">
        <f t="shared" si="4"/>
        <v>0</v>
      </c>
      <c r="BK15" s="153"/>
      <c r="BL15" s="129"/>
      <c r="BM15" s="152"/>
      <c r="BN15" s="121"/>
      <c r="BO15" s="151"/>
      <c r="BP15" s="151"/>
      <c r="BQ15" s="152"/>
      <c r="BR15" s="122"/>
      <c r="BS15" s="152"/>
      <c r="BT15" s="174"/>
      <c r="BU15" s="152"/>
      <c r="BV15" s="178"/>
      <c r="BW15" s="152"/>
      <c r="BX15" s="151"/>
      <c r="BY15" s="104"/>
      <c r="BZ15" s="104"/>
      <c r="CA15" s="107"/>
    </row>
    <row r="16" spans="1:79" s="82" customFormat="1" ht="22.5" customHeight="1">
      <c r="A16" s="176" t="s">
        <v>143</v>
      </c>
      <c r="B16" s="105"/>
      <c r="C16" s="9"/>
      <c r="D16" s="97"/>
      <c r="E16" s="98"/>
      <c r="F16" s="96"/>
      <c r="G16" s="96"/>
      <c r="H16" s="96"/>
      <c r="I16" s="96"/>
      <c r="J16" s="96"/>
      <c r="K16" s="104"/>
      <c r="L16" s="104"/>
      <c r="M16" s="104"/>
      <c r="N16" s="104"/>
      <c r="O16" s="144">
        <f t="shared" si="0"/>
        <v>0</v>
      </c>
      <c r="P16" s="145"/>
      <c r="Q16" s="128"/>
      <c r="R16" s="152"/>
      <c r="S16" s="121">
        <f t="shared" si="1"/>
        <v>0</v>
      </c>
      <c r="T16" s="109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>
        <f t="shared" si="2"/>
        <v>0</v>
      </c>
      <c r="AG16" s="152"/>
      <c r="AH16" s="170"/>
      <c r="AI16" s="170"/>
      <c r="AJ16" s="170"/>
      <c r="AK16" s="109"/>
      <c r="AL16" s="104"/>
      <c r="AM16" s="109"/>
      <c r="AN16" s="104"/>
      <c r="AO16" s="104"/>
      <c r="AP16" s="104"/>
      <c r="AQ16" s="104"/>
      <c r="AR16" s="109"/>
      <c r="AS16" s="109"/>
      <c r="AT16" s="109"/>
      <c r="AU16" s="109"/>
      <c r="AV16" s="109"/>
      <c r="AW16" s="109"/>
      <c r="AX16" s="109"/>
      <c r="AY16" s="104"/>
      <c r="AZ16" s="104"/>
      <c r="BA16" s="106"/>
      <c r="BB16" s="104"/>
      <c r="BC16" s="106"/>
      <c r="BD16" s="95"/>
      <c r="BE16" s="106"/>
      <c r="BF16" s="104"/>
      <c r="BG16" s="104"/>
      <c r="BH16" s="104"/>
      <c r="BI16" s="145">
        <f t="shared" si="3"/>
        <v>0</v>
      </c>
      <c r="BJ16" s="145">
        <f t="shared" si="4"/>
        <v>0</v>
      </c>
      <c r="BK16" s="153"/>
      <c r="BL16" s="129"/>
      <c r="BM16" s="152"/>
      <c r="BN16" s="121"/>
      <c r="BO16" s="151"/>
      <c r="BP16" s="151"/>
      <c r="BQ16" s="152"/>
      <c r="BR16" s="122"/>
      <c r="BS16" s="152"/>
      <c r="BT16" s="174"/>
      <c r="BU16" s="152"/>
      <c r="BV16" s="178"/>
      <c r="BW16" s="152"/>
      <c r="BX16" s="151"/>
      <c r="BY16" s="104"/>
      <c r="BZ16" s="104"/>
      <c r="CA16" s="107"/>
    </row>
    <row r="17" spans="1:79" s="82" customFormat="1" ht="22.5" customHeight="1">
      <c r="A17" s="176" t="s">
        <v>144</v>
      </c>
      <c r="B17" s="105"/>
      <c r="C17" s="9"/>
      <c r="D17" s="97"/>
      <c r="E17" s="98"/>
      <c r="F17" s="96"/>
      <c r="G17" s="96"/>
      <c r="H17" s="96"/>
      <c r="I17" s="96"/>
      <c r="J17" s="96"/>
      <c r="K17" s="104"/>
      <c r="L17" s="104"/>
      <c r="M17" s="104"/>
      <c r="N17" s="104"/>
      <c r="O17" s="144">
        <f t="shared" si="0"/>
        <v>0</v>
      </c>
      <c r="P17" s="145"/>
      <c r="Q17" s="128"/>
      <c r="R17" s="152"/>
      <c r="S17" s="121">
        <f t="shared" si="1"/>
        <v>0</v>
      </c>
      <c r="T17" s="109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>
        <f t="shared" si="2"/>
        <v>0</v>
      </c>
      <c r="AG17" s="152"/>
      <c r="AH17" s="170"/>
      <c r="AI17" s="170"/>
      <c r="AJ17" s="170"/>
      <c r="AK17" s="109"/>
      <c r="AL17" s="96"/>
      <c r="AM17" s="109"/>
      <c r="AN17" s="104"/>
      <c r="AO17" s="104"/>
      <c r="AP17" s="104"/>
      <c r="AQ17" s="104"/>
      <c r="AR17" s="109"/>
      <c r="AS17" s="109"/>
      <c r="AT17" s="109"/>
      <c r="AU17" s="109"/>
      <c r="AV17" s="109"/>
      <c r="AW17" s="109"/>
      <c r="AX17" s="109"/>
      <c r="AY17" s="104"/>
      <c r="AZ17" s="104"/>
      <c r="BA17" s="106"/>
      <c r="BB17" s="104"/>
      <c r="BC17" s="106"/>
      <c r="BD17" s="95"/>
      <c r="BE17" s="106"/>
      <c r="BF17" s="104"/>
      <c r="BG17" s="104"/>
      <c r="BH17" s="104"/>
      <c r="BI17" s="145">
        <f t="shared" si="3"/>
        <v>0</v>
      </c>
      <c r="BJ17" s="145">
        <f t="shared" si="4"/>
        <v>0</v>
      </c>
      <c r="BK17" s="153"/>
      <c r="BL17" s="129"/>
      <c r="BM17" s="152"/>
      <c r="BN17" s="121"/>
      <c r="BO17" s="151"/>
      <c r="BP17" s="151"/>
      <c r="BQ17" s="152"/>
      <c r="BR17" s="122"/>
      <c r="BS17" s="152"/>
      <c r="BT17" s="174"/>
      <c r="BU17" s="152"/>
      <c r="BV17" s="178"/>
      <c r="BW17" s="152"/>
      <c r="BX17" s="151"/>
      <c r="BY17" s="104"/>
      <c r="BZ17" s="104"/>
      <c r="CA17" s="107"/>
    </row>
    <row r="18" spans="1:79" s="82" customFormat="1" ht="22.5" customHeight="1">
      <c r="A18" s="176" t="s">
        <v>145</v>
      </c>
      <c r="B18" s="105"/>
      <c r="C18" s="9"/>
      <c r="D18" s="97"/>
      <c r="E18" s="98"/>
      <c r="F18" s="96"/>
      <c r="G18" s="96"/>
      <c r="H18" s="96"/>
      <c r="I18" s="96"/>
      <c r="J18" s="96"/>
      <c r="K18" s="104"/>
      <c r="L18" s="104"/>
      <c r="M18" s="104"/>
      <c r="N18" s="104"/>
      <c r="O18" s="144">
        <f t="shared" si="0"/>
        <v>0</v>
      </c>
      <c r="P18" s="145"/>
      <c r="Q18" s="128"/>
      <c r="R18" s="152"/>
      <c r="S18" s="121">
        <f t="shared" si="1"/>
        <v>0</v>
      </c>
      <c r="T18" s="109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>
        <f t="shared" si="2"/>
        <v>0</v>
      </c>
      <c r="AG18" s="152"/>
      <c r="AH18" s="170"/>
      <c r="AI18" s="170"/>
      <c r="AJ18" s="170"/>
      <c r="AK18" s="109"/>
      <c r="AL18" s="96"/>
      <c r="AM18" s="109"/>
      <c r="AN18" s="104"/>
      <c r="AO18" s="104"/>
      <c r="AP18" s="104"/>
      <c r="AQ18" s="104"/>
      <c r="AR18" s="109"/>
      <c r="AS18" s="109"/>
      <c r="AT18" s="109"/>
      <c r="AU18" s="109"/>
      <c r="AV18" s="109"/>
      <c r="AW18" s="109"/>
      <c r="AX18" s="109"/>
      <c r="AY18" s="104"/>
      <c r="AZ18" s="104"/>
      <c r="BA18" s="106"/>
      <c r="BB18" s="104"/>
      <c r="BC18" s="106"/>
      <c r="BD18" s="95"/>
      <c r="BE18" s="106"/>
      <c r="BF18" s="104"/>
      <c r="BG18" s="104"/>
      <c r="BH18" s="104"/>
      <c r="BI18" s="145">
        <f t="shared" si="3"/>
        <v>0</v>
      </c>
      <c r="BJ18" s="145">
        <f t="shared" si="4"/>
        <v>0</v>
      </c>
      <c r="BK18" s="153"/>
      <c r="BL18" s="129"/>
      <c r="BM18" s="152"/>
      <c r="BN18" s="121"/>
      <c r="BO18" s="151"/>
      <c r="BP18" s="151"/>
      <c r="BQ18" s="152"/>
      <c r="BR18" s="122"/>
      <c r="BS18" s="152"/>
      <c r="BT18" s="174"/>
      <c r="BU18" s="152"/>
      <c r="BV18" s="178"/>
      <c r="BW18" s="152"/>
      <c r="BX18" s="151"/>
      <c r="BY18" s="104"/>
      <c r="BZ18" s="104"/>
      <c r="CA18" s="107"/>
    </row>
    <row r="19" spans="1:79" s="82" customFormat="1" ht="22.5" customHeight="1">
      <c r="A19" s="176" t="s">
        <v>146</v>
      </c>
      <c r="B19" s="105"/>
      <c r="C19" s="9"/>
      <c r="D19" s="97"/>
      <c r="E19" s="98"/>
      <c r="F19" s="96"/>
      <c r="G19" s="96"/>
      <c r="H19" s="96"/>
      <c r="I19" s="96"/>
      <c r="J19" s="96"/>
      <c r="K19" s="104"/>
      <c r="L19" s="104"/>
      <c r="M19" s="104"/>
      <c r="N19" s="104"/>
      <c r="O19" s="144">
        <f t="shared" si="0"/>
        <v>0</v>
      </c>
      <c r="P19" s="145"/>
      <c r="Q19" s="128"/>
      <c r="R19" s="153"/>
      <c r="S19" s="121">
        <f t="shared" si="1"/>
        <v>0</v>
      </c>
      <c r="T19" s="10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>
        <f t="shared" si="2"/>
        <v>0</v>
      </c>
      <c r="AG19" s="153"/>
      <c r="AH19" s="171"/>
      <c r="AI19" s="171"/>
      <c r="AJ19" s="171"/>
      <c r="AK19" s="104"/>
      <c r="AL19" s="96"/>
      <c r="AM19" s="109"/>
      <c r="AN19" s="104"/>
      <c r="AO19" s="104"/>
      <c r="AP19" s="104"/>
      <c r="AQ19" s="104"/>
      <c r="AR19" s="109"/>
      <c r="AS19" s="109"/>
      <c r="AT19" s="109"/>
      <c r="AU19" s="109"/>
      <c r="AV19" s="109"/>
      <c r="AW19" s="109"/>
      <c r="AX19" s="109"/>
      <c r="AY19" s="104"/>
      <c r="AZ19" s="104"/>
      <c r="BA19" s="106"/>
      <c r="BB19" s="104"/>
      <c r="BC19" s="106"/>
      <c r="BD19" s="95"/>
      <c r="BE19" s="106"/>
      <c r="BF19" s="104"/>
      <c r="BG19" s="104"/>
      <c r="BH19" s="104"/>
      <c r="BI19" s="145">
        <f t="shared" si="3"/>
        <v>0</v>
      </c>
      <c r="BJ19" s="145">
        <f t="shared" si="4"/>
        <v>0</v>
      </c>
      <c r="BK19" s="153"/>
      <c r="BL19" s="129"/>
      <c r="BM19" s="152"/>
      <c r="BN19" s="121"/>
      <c r="BO19" s="151"/>
      <c r="BP19" s="151"/>
      <c r="BQ19" s="152"/>
      <c r="BR19" s="122"/>
      <c r="BS19" s="152"/>
      <c r="BT19" s="174"/>
      <c r="BU19" s="152"/>
      <c r="BV19" s="178"/>
      <c r="BW19" s="152"/>
      <c r="BX19" s="151"/>
      <c r="BY19" s="104"/>
      <c r="BZ19" s="104"/>
      <c r="CA19" s="107"/>
    </row>
    <row r="20" spans="1:79" s="110" customFormat="1" ht="22.5" customHeight="1">
      <c r="A20" s="176" t="s">
        <v>147</v>
      </c>
      <c r="B20" s="105"/>
      <c r="C20" s="9"/>
      <c r="D20" s="97"/>
      <c r="E20" s="98"/>
      <c r="F20" s="96"/>
      <c r="G20" s="96"/>
      <c r="H20" s="96"/>
      <c r="I20" s="96"/>
      <c r="J20" s="96"/>
      <c r="K20" s="104"/>
      <c r="L20" s="104"/>
      <c r="M20" s="104"/>
      <c r="N20" s="104"/>
      <c r="O20" s="144">
        <f t="shared" si="0"/>
        <v>0</v>
      </c>
      <c r="P20" s="145"/>
      <c r="Q20" s="128"/>
      <c r="R20" s="153"/>
      <c r="S20" s="121">
        <f t="shared" si="1"/>
        <v>0</v>
      </c>
      <c r="T20" s="10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>
        <f t="shared" si="2"/>
        <v>0</v>
      </c>
      <c r="AG20" s="153"/>
      <c r="AH20" s="171"/>
      <c r="AI20" s="171"/>
      <c r="AJ20" s="171"/>
      <c r="AK20" s="104"/>
      <c r="AL20" s="96"/>
      <c r="AM20" s="109"/>
      <c r="AN20" s="104"/>
      <c r="AO20" s="104"/>
      <c r="AP20" s="104"/>
      <c r="AQ20" s="104"/>
      <c r="AR20" s="109"/>
      <c r="AS20" s="109"/>
      <c r="AT20" s="109"/>
      <c r="AU20" s="109"/>
      <c r="AV20" s="109"/>
      <c r="AW20" s="109"/>
      <c r="AX20" s="109"/>
      <c r="AY20" s="104"/>
      <c r="AZ20" s="104"/>
      <c r="BA20" s="106"/>
      <c r="BB20" s="104"/>
      <c r="BC20" s="106"/>
      <c r="BD20" s="95"/>
      <c r="BE20" s="106"/>
      <c r="BF20" s="104"/>
      <c r="BG20" s="104"/>
      <c r="BH20" s="104"/>
      <c r="BI20" s="145">
        <f t="shared" si="3"/>
        <v>0</v>
      </c>
      <c r="BJ20" s="145">
        <f t="shared" si="4"/>
        <v>0</v>
      </c>
      <c r="BK20" s="153"/>
      <c r="BL20" s="129"/>
      <c r="BM20" s="152"/>
      <c r="BN20" s="121"/>
      <c r="BO20" s="151"/>
      <c r="BP20" s="151"/>
      <c r="BQ20" s="152"/>
      <c r="BR20" s="122"/>
      <c r="BS20" s="152"/>
      <c r="BT20" s="174"/>
      <c r="BU20" s="152"/>
      <c r="BV20" s="178"/>
      <c r="BW20" s="152"/>
      <c r="BX20" s="151"/>
      <c r="BY20" s="104"/>
      <c r="BZ20" s="104"/>
      <c r="CA20" s="107"/>
    </row>
    <row r="21" spans="1:79" s="82" customFormat="1" ht="22.5" customHeight="1">
      <c r="A21" s="176" t="s">
        <v>148</v>
      </c>
      <c r="B21" s="105"/>
      <c r="C21" s="9"/>
      <c r="D21" s="97"/>
      <c r="E21" s="98"/>
      <c r="F21" s="96"/>
      <c r="G21" s="96"/>
      <c r="H21" s="96"/>
      <c r="I21" s="96"/>
      <c r="J21" s="96"/>
      <c r="K21" s="104"/>
      <c r="L21" s="104"/>
      <c r="M21" s="104"/>
      <c r="N21" s="104"/>
      <c r="O21" s="144">
        <f t="shared" si="0"/>
        <v>0</v>
      </c>
      <c r="P21" s="145"/>
      <c r="Q21" s="130"/>
      <c r="R21" s="153"/>
      <c r="S21" s="121">
        <f t="shared" si="1"/>
        <v>0</v>
      </c>
      <c r="T21" s="10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>
        <f t="shared" si="2"/>
        <v>0</v>
      </c>
      <c r="AG21" s="153"/>
      <c r="AH21" s="171"/>
      <c r="AI21" s="171"/>
      <c r="AJ21" s="171"/>
      <c r="AK21" s="104"/>
      <c r="AL21" s="96"/>
      <c r="AM21" s="109"/>
      <c r="AN21" s="104"/>
      <c r="AO21" s="104"/>
      <c r="AP21" s="104"/>
      <c r="AQ21" s="104"/>
      <c r="AR21" s="109"/>
      <c r="AS21" s="109"/>
      <c r="AT21" s="109"/>
      <c r="AU21" s="109"/>
      <c r="AV21" s="109"/>
      <c r="AW21" s="109"/>
      <c r="AX21" s="109"/>
      <c r="AY21" s="104"/>
      <c r="AZ21" s="104"/>
      <c r="BA21" s="106"/>
      <c r="BB21" s="104"/>
      <c r="BC21" s="104"/>
      <c r="BD21" s="95"/>
      <c r="BE21" s="106"/>
      <c r="BF21" s="104"/>
      <c r="BG21" s="104"/>
      <c r="BH21" s="104"/>
      <c r="BI21" s="145">
        <f t="shared" si="3"/>
        <v>0</v>
      </c>
      <c r="BJ21" s="145">
        <f t="shared" si="4"/>
        <v>0</v>
      </c>
      <c r="BK21" s="153"/>
      <c r="BL21" s="129"/>
      <c r="BM21" s="152"/>
      <c r="BN21" s="121"/>
      <c r="BO21" s="151"/>
      <c r="BP21" s="151"/>
      <c r="BQ21" s="152"/>
      <c r="BR21" s="122"/>
      <c r="BS21" s="152"/>
      <c r="BT21" s="174"/>
      <c r="BU21" s="152"/>
      <c r="BV21" s="178"/>
      <c r="BW21" s="152"/>
      <c r="BX21" s="151"/>
      <c r="BY21" s="104"/>
      <c r="BZ21" s="104"/>
      <c r="CA21" s="107"/>
    </row>
    <row r="22" spans="1:79" s="82" customFormat="1" ht="22.5" customHeight="1">
      <c r="A22" s="176" t="s">
        <v>149</v>
      </c>
      <c r="B22" s="105"/>
      <c r="C22" s="8"/>
      <c r="D22" s="97"/>
      <c r="E22" s="98"/>
      <c r="F22" s="96"/>
      <c r="G22" s="96"/>
      <c r="H22" s="96"/>
      <c r="I22" s="96"/>
      <c r="J22" s="96"/>
      <c r="K22" s="104"/>
      <c r="L22" s="104"/>
      <c r="M22" s="104"/>
      <c r="N22" s="104"/>
      <c r="O22" s="144">
        <f t="shared" si="0"/>
        <v>0</v>
      </c>
      <c r="P22" s="145"/>
      <c r="Q22" s="130"/>
      <c r="R22" s="153"/>
      <c r="S22" s="121">
        <f t="shared" si="1"/>
        <v>0</v>
      </c>
      <c r="T22" s="10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>
        <f t="shared" si="2"/>
        <v>0</v>
      </c>
      <c r="AG22" s="153"/>
      <c r="AH22" s="171"/>
      <c r="AI22" s="171"/>
      <c r="AJ22" s="171"/>
      <c r="AK22" s="104"/>
      <c r="AL22" s="104"/>
      <c r="AM22" s="109"/>
      <c r="AN22" s="104"/>
      <c r="AO22" s="104"/>
      <c r="AP22" s="104"/>
      <c r="AQ22" s="104"/>
      <c r="AR22" s="109"/>
      <c r="AS22" s="109"/>
      <c r="AT22" s="109"/>
      <c r="AU22" s="109"/>
      <c r="AV22" s="109"/>
      <c r="AW22" s="109"/>
      <c r="AX22" s="109"/>
      <c r="AY22" s="104"/>
      <c r="AZ22" s="104"/>
      <c r="BA22" s="106"/>
      <c r="BB22" s="104"/>
      <c r="BC22" s="104"/>
      <c r="BD22" s="95"/>
      <c r="BE22" s="106"/>
      <c r="BF22" s="104"/>
      <c r="BG22" s="104"/>
      <c r="BH22" s="104"/>
      <c r="BI22" s="145">
        <f t="shared" si="3"/>
        <v>0</v>
      </c>
      <c r="BJ22" s="145">
        <f t="shared" si="4"/>
        <v>0</v>
      </c>
      <c r="BK22" s="153"/>
      <c r="BL22" s="129"/>
      <c r="BM22" s="152"/>
      <c r="BN22" s="121"/>
      <c r="BO22" s="151"/>
      <c r="BP22" s="151"/>
      <c r="BQ22" s="152"/>
      <c r="BR22" s="122"/>
      <c r="BS22" s="152"/>
      <c r="BT22" s="174"/>
      <c r="BU22" s="152"/>
      <c r="BV22" s="178"/>
      <c r="BW22" s="152"/>
      <c r="BX22" s="151"/>
      <c r="BY22" s="96"/>
      <c r="BZ22" s="96"/>
      <c r="CA22" s="62"/>
    </row>
    <row r="23" spans="1:79" s="82" customFormat="1" ht="22.5" customHeight="1">
      <c r="A23" s="176" t="s">
        <v>150</v>
      </c>
      <c r="B23" s="105"/>
      <c r="C23" s="9"/>
      <c r="D23" s="97"/>
      <c r="E23" s="94"/>
      <c r="F23" s="95"/>
      <c r="G23" s="95"/>
      <c r="H23" s="95"/>
      <c r="I23" s="95"/>
      <c r="J23" s="95"/>
      <c r="K23" s="109"/>
      <c r="L23" s="109"/>
      <c r="M23" s="109"/>
      <c r="N23" s="109"/>
      <c r="O23" s="144">
        <f t="shared" si="0"/>
        <v>0</v>
      </c>
      <c r="P23" s="145"/>
      <c r="Q23" s="130"/>
      <c r="R23" s="152"/>
      <c r="S23" s="121">
        <f t="shared" si="1"/>
        <v>0</v>
      </c>
      <c r="T23" s="109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>
        <f t="shared" si="2"/>
        <v>0</v>
      </c>
      <c r="AG23" s="152"/>
      <c r="AH23" s="170"/>
      <c r="AI23" s="170"/>
      <c r="AJ23" s="170"/>
      <c r="AK23" s="109"/>
      <c r="AL23" s="109"/>
      <c r="AM23" s="109"/>
      <c r="AN23" s="109"/>
      <c r="AO23" s="109"/>
      <c r="AP23" s="104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8"/>
      <c r="BB23" s="109"/>
      <c r="BC23" s="108"/>
      <c r="BD23" s="95"/>
      <c r="BE23" s="106"/>
      <c r="BF23" s="109"/>
      <c r="BG23" s="109"/>
      <c r="BH23" s="109"/>
      <c r="BI23" s="145">
        <f t="shared" si="3"/>
        <v>0</v>
      </c>
      <c r="BJ23" s="145">
        <f t="shared" si="4"/>
        <v>0</v>
      </c>
      <c r="BK23" s="152"/>
      <c r="BL23" s="129"/>
      <c r="BM23" s="152"/>
      <c r="BN23" s="121"/>
      <c r="BO23" s="151"/>
      <c r="BP23" s="151"/>
      <c r="BQ23" s="152"/>
      <c r="BR23" s="122"/>
      <c r="BS23" s="152"/>
      <c r="BT23" s="174"/>
      <c r="BU23" s="152"/>
      <c r="BV23" s="178"/>
      <c r="BW23" s="152"/>
      <c r="BX23" s="151"/>
      <c r="BY23" s="96"/>
      <c r="BZ23" s="96"/>
      <c r="CA23" s="62"/>
    </row>
    <row r="24" spans="1:79" s="82" customFormat="1" ht="22.5" customHeight="1">
      <c r="A24" s="176" t="s">
        <v>151</v>
      </c>
      <c r="B24" s="105"/>
      <c r="C24" s="9"/>
      <c r="D24" s="97"/>
      <c r="E24" s="94"/>
      <c r="F24" s="95"/>
      <c r="G24" s="95"/>
      <c r="H24" s="95"/>
      <c r="I24" s="95"/>
      <c r="J24" s="95"/>
      <c r="K24" s="109"/>
      <c r="L24" s="109"/>
      <c r="M24" s="109"/>
      <c r="N24" s="109"/>
      <c r="O24" s="144">
        <f t="shared" si="0"/>
        <v>0</v>
      </c>
      <c r="P24" s="145"/>
      <c r="Q24" s="130"/>
      <c r="R24" s="152"/>
      <c r="S24" s="121">
        <f t="shared" si="1"/>
        <v>0</v>
      </c>
      <c r="T24" s="109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>
        <f t="shared" si="2"/>
        <v>0</v>
      </c>
      <c r="AG24" s="152"/>
      <c r="AH24" s="170"/>
      <c r="AI24" s="170"/>
      <c r="AJ24" s="170"/>
      <c r="AK24" s="109"/>
      <c r="AL24" s="109"/>
      <c r="AM24" s="109"/>
      <c r="AN24" s="109"/>
      <c r="AO24" s="109"/>
      <c r="AP24" s="104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8"/>
      <c r="BB24" s="109"/>
      <c r="BC24" s="108"/>
      <c r="BD24" s="95"/>
      <c r="BE24" s="106"/>
      <c r="BF24" s="109"/>
      <c r="BG24" s="109"/>
      <c r="BH24" s="109"/>
      <c r="BI24" s="145">
        <f t="shared" si="3"/>
        <v>0</v>
      </c>
      <c r="BJ24" s="145">
        <f t="shared" si="4"/>
        <v>0</v>
      </c>
      <c r="BK24" s="152"/>
      <c r="BL24" s="129"/>
      <c r="BM24" s="152"/>
      <c r="BN24" s="121"/>
      <c r="BO24" s="151"/>
      <c r="BP24" s="151"/>
      <c r="BQ24" s="152"/>
      <c r="BR24" s="122"/>
      <c r="BS24" s="152"/>
      <c r="BT24" s="174"/>
      <c r="BU24" s="152"/>
      <c r="BV24" s="178"/>
      <c r="BW24" s="152"/>
      <c r="BX24" s="151"/>
      <c r="BY24" s="96"/>
      <c r="BZ24" s="96"/>
      <c r="CA24" s="62"/>
    </row>
    <row r="25" spans="1:79" s="82" customFormat="1" ht="22.5" customHeight="1">
      <c r="A25" s="176" t="s">
        <v>152</v>
      </c>
      <c r="B25" s="105"/>
      <c r="C25" s="9"/>
      <c r="D25" s="97"/>
      <c r="E25" s="94"/>
      <c r="F25" s="95"/>
      <c r="G25" s="95"/>
      <c r="H25" s="95"/>
      <c r="I25" s="95"/>
      <c r="J25" s="95"/>
      <c r="K25" s="109"/>
      <c r="L25" s="109"/>
      <c r="M25" s="109"/>
      <c r="N25" s="109"/>
      <c r="O25" s="144">
        <f t="shared" si="0"/>
        <v>0</v>
      </c>
      <c r="P25" s="145"/>
      <c r="Q25" s="128"/>
      <c r="R25" s="152"/>
      <c r="S25" s="121">
        <f t="shared" si="1"/>
        <v>0</v>
      </c>
      <c r="T25" s="109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>
        <f t="shared" si="2"/>
        <v>0</v>
      </c>
      <c r="AG25" s="152"/>
      <c r="AH25" s="170"/>
      <c r="AI25" s="170"/>
      <c r="AJ25" s="170"/>
      <c r="AK25" s="109"/>
      <c r="AL25" s="109"/>
      <c r="AM25" s="109"/>
      <c r="AN25" s="109"/>
      <c r="AO25" s="109"/>
      <c r="AP25" s="96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8"/>
      <c r="BB25" s="109"/>
      <c r="BC25" s="108"/>
      <c r="BD25" s="95"/>
      <c r="BE25" s="96"/>
      <c r="BF25" s="109"/>
      <c r="BG25" s="109"/>
      <c r="BH25" s="109"/>
      <c r="BI25" s="145">
        <f t="shared" si="3"/>
        <v>0</v>
      </c>
      <c r="BJ25" s="145">
        <f t="shared" si="4"/>
        <v>0</v>
      </c>
      <c r="BK25" s="152"/>
      <c r="BL25" s="129"/>
      <c r="BM25" s="152"/>
      <c r="BN25" s="121"/>
      <c r="BO25" s="151"/>
      <c r="BP25" s="151"/>
      <c r="BQ25" s="152"/>
      <c r="BR25" s="122"/>
      <c r="BS25" s="152"/>
      <c r="BT25" s="174"/>
      <c r="BU25" s="152"/>
      <c r="BV25" s="178"/>
      <c r="BW25" s="152"/>
      <c r="BX25" s="151"/>
      <c r="BY25" s="104"/>
      <c r="BZ25" s="104"/>
      <c r="CA25" s="107"/>
    </row>
    <row r="26" spans="1:79" s="82" customFormat="1" ht="22.5" customHeight="1">
      <c r="A26" s="176" t="s">
        <v>153</v>
      </c>
      <c r="B26" s="105"/>
      <c r="C26" s="9"/>
      <c r="D26" s="97"/>
      <c r="E26" s="94"/>
      <c r="F26" s="95"/>
      <c r="G26" s="95"/>
      <c r="H26" s="95"/>
      <c r="I26" s="95"/>
      <c r="J26" s="95"/>
      <c r="K26" s="109"/>
      <c r="L26" s="109"/>
      <c r="M26" s="109"/>
      <c r="N26" s="109"/>
      <c r="O26" s="144">
        <f t="shared" si="0"/>
        <v>0</v>
      </c>
      <c r="P26" s="145"/>
      <c r="Q26" s="128"/>
      <c r="R26" s="152"/>
      <c r="S26" s="121">
        <f t="shared" si="1"/>
        <v>0</v>
      </c>
      <c r="T26" s="109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>
        <f t="shared" si="2"/>
        <v>0</v>
      </c>
      <c r="AG26" s="152"/>
      <c r="AH26" s="170"/>
      <c r="AI26" s="170"/>
      <c r="AJ26" s="170"/>
      <c r="AK26" s="96"/>
      <c r="AL26" s="109"/>
      <c r="AM26" s="109"/>
      <c r="AN26" s="109"/>
      <c r="AO26" s="109"/>
      <c r="AP26" s="96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8"/>
      <c r="BB26" s="109"/>
      <c r="BC26" s="108"/>
      <c r="BD26" s="95"/>
      <c r="BE26" s="98"/>
      <c r="BF26" s="109"/>
      <c r="BG26" s="109"/>
      <c r="BH26" s="109"/>
      <c r="BI26" s="145">
        <f t="shared" si="3"/>
        <v>0</v>
      </c>
      <c r="BJ26" s="145">
        <f t="shared" si="4"/>
        <v>0</v>
      </c>
      <c r="BK26" s="152"/>
      <c r="BL26" s="129"/>
      <c r="BM26" s="152"/>
      <c r="BN26" s="121"/>
      <c r="BO26" s="151"/>
      <c r="BP26" s="151"/>
      <c r="BQ26" s="152"/>
      <c r="BR26" s="122"/>
      <c r="BS26" s="152"/>
      <c r="BT26" s="174"/>
      <c r="BU26" s="152"/>
      <c r="BV26" s="178"/>
      <c r="BW26" s="152"/>
      <c r="BX26" s="151"/>
      <c r="BY26" s="104"/>
      <c r="BZ26" s="104"/>
      <c r="CA26" s="107"/>
    </row>
    <row r="27" spans="1:79" s="82" customFormat="1" ht="22.5" customHeight="1">
      <c r="A27" s="176" t="s">
        <v>154</v>
      </c>
      <c r="B27" s="105"/>
      <c r="C27" s="9"/>
      <c r="D27" s="97"/>
      <c r="E27" s="98"/>
      <c r="F27" s="96"/>
      <c r="G27" s="96"/>
      <c r="H27" s="96"/>
      <c r="I27" s="96"/>
      <c r="J27" s="96"/>
      <c r="K27" s="104"/>
      <c r="L27" s="104"/>
      <c r="M27" s="104"/>
      <c r="N27" s="104"/>
      <c r="O27" s="144">
        <f t="shared" si="0"/>
        <v>0</v>
      </c>
      <c r="P27" s="145"/>
      <c r="Q27" s="128"/>
      <c r="R27" s="153"/>
      <c r="S27" s="121">
        <f t="shared" si="1"/>
        <v>0</v>
      </c>
      <c r="T27" s="10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>
        <f t="shared" si="2"/>
        <v>0</v>
      </c>
      <c r="AG27" s="153"/>
      <c r="AH27" s="171"/>
      <c r="AI27" s="171"/>
      <c r="AJ27" s="171"/>
      <c r="AK27" s="104"/>
      <c r="AL27" s="96"/>
      <c r="AM27" s="109"/>
      <c r="AN27" s="104"/>
      <c r="AO27" s="104"/>
      <c r="AP27" s="104"/>
      <c r="AQ27" s="104"/>
      <c r="AR27" s="109"/>
      <c r="AS27" s="109"/>
      <c r="AT27" s="109"/>
      <c r="AU27" s="109"/>
      <c r="AV27" s="109"/>
      <c r="AW27" s="109"/>
      <c r="AX27" s="109"/>
      <c r="AY27" s="104"/>
      <c r="AZ27" s="104"/>
      <c r="BA27" s="106"/>
      <c r="BB27" s="104"/>
      <c r="BC27" s="104"/>
      <c r="BD27" s="95"/>
      <c r="BE27" s="106"/>
      <c r="BF27" s="104"/>
      <c r="BG27" s="104"/>
      <c r="BH27" s="104"/>
      <c r="BI27" s="145">
        <f t="shared" si="3"/>
        <v>0</v>
      </c>
      <c r="BJ27" s="145">
        <f t="shared" si="4"/>
        <v>0</v>
      </c>
      <c r="BK27" s="153"/>
      <c r="BL27" s="129"/>
      <c r="BM27" s="152"/>
      <c r="BN27" s="121"/>
      <c r="BO27" s="151"/>
      <c r="BP27" s="151"/>
      <c r="BQ27" s="152"/>
      <c r="BR27" s="122"/>
      <c r="BS27" s="152"/>
      <c r="BT27" s="174"/>
      <c r="BU27" s="152"/>
      <c r="BV27" s="178"/>
      <c r="BW27" s="152"/>
      <c r="BX27" s="151"/>
      <c r="BY27" s="104"/>
      <c r="BZ27" s="104"/>
      <c r="CA27" s="107"/>
    </row>
    <row r="28" spans="1:79" s="82" customFormat="1" ht="22.5" customHeight="1">
      <c r="A28" s="176" t="s">
        <v>155</v>
      </c>
      <c r="B28" s="105"/>
      <c r="C28" s="9"/>
      <c r="D28" s="97"/>
      <c r="E28" s="98"/>
      <c r="F28" s="96"/>
      <c r="G28" s="96"/>
      <c r="H28" s="96"/>
      <c r="I28" s="96"/>
      <c r="J28" s="96"/>
      <c r="K28" s="104"/>
      <c r="L28" s="104"/>
      <c r="M28" s="104"/>
      <c r="N28" s="104"/>
      <c r="O28" s="144">
        <f t="shared" si="0"/>
        <v>0</v>
      </c>
      <c r="P28" s="145"/>
      <c r="Q28" s="130"/>
      <c r="R28" s="153"/>
      <c r="S28" s="121">
        <f t="shared" si="1"/>
        <v>0</v>
      </c>
      <c r="T28" s="10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>
        <f t="shared" si="2"/>
        <v>0</v>
      </c>
      <c r="AG28" s="153"/>
      <c r="AH28" s="171"/>
      <c r="AI28" s="171"/>
      <c r="AJ28" s="171"/>
      <c r="AK28" s="104"/>
      <c r="AL28" s="104"/>
      <c r="AM28" s="109"/>
      <c r="AN28" s="104"/>
      <c r="AO28" s="104"/>
      <c r="AP28" s="104"/>
      <c r="AQ28" s="104"/>
      <c r="AR28" s="109"/>
      <c r="AS28" s="109"/>
      <c r="AT28" s="109"/>
      <c r="AU28" s="109"/>
      <c r="AV28" s="109"/>
      <c r="AW28" s="109"/>
      <c r="AX28" s="109"/>
      <c r="AY28" s="104"/>
      <c r="AZ28" s="104"/>
      <c r="BA28" s="106"/>
      <c r="BB28" s="104"/>
      <c r="BC28" s="104"/>
      <c r="BD28" s="95"/>
      <c r="BE28" s="106"/>
      <c r="BF28" s="104"/>
      <c r="BG28" s="104"/>
      <c r="BH28" s="104"/>
      <c r="BI28" s="145">
        <f t="shared" si="3"/>
        <v>0</v>
      </c>
      <c r="BJ28" s="145">
        <f t="shared" si="4"/>
        <v>0</v>
      </c>
      <c r="BK28" s="153"/>
      <c r="BL28" s="129"/>
      <c r="BM28" s="152"/>
      <c r="BN28" s="121"/>
      <c r="BO28" s="151"/>
      <c r="BP28" s="151"/>
      <c r="BQ28" s="152"/>
      <c r="BR28" s="122"/>
      <c r="BS28" s="152"/>
      <c r="BT28" s="174"/>
      <c r="BU28" s="152"/>
      <c r="BV28" s="178"/>
      <c r="BW28" s="152"/>
      <c r="BX28" s="151"/>
      <c r="BY28" s="96"/>
      <c r="BZ28" s="96"/>
      <c r="CA28" s="107"/>
    </row>
    <row r="29" spans="1:79" s="82" customFormat="1" ht="22.5" customHeight="1">
      <c r="A29" s="176" t="s">
        <v>156</v>
      </c>
      <c r="B29" s="105"/>
      <c r="C29" s="9"/>
      <c r="D29" s="97"/>
      <c r="E29" s="98"/>
      <c r="F29" s="96"/>
      <c r="G29" s="96"/>
      <c r="H29" s="96"/>
      <c r="I29" s="96"/>
      <c r="J29" s="96"/>
      <c r="K29" s="104"/>
      <c r="L29" s="104"/>
      <c r="M29" s="104"/>
      <c r="N29" s="104"/>
      <c r="O29" s="144">
        <f t="shared" si="0"/>
        <v>0</v>
      </c>
      <c r="P29" s="145"/>
      <c r="Q29" s="128"/>
      <c r="R29" s="153"/>
      <c r="S29" s="121">
        <f t="shared" si="1"/>
        <v>0</v>
      </c>
      <c r="T29" s="10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>
        <f t="shared" si="2"/>
        <v>0</v>
      </c>
      <c r="AG29" s="153"/>
      <c r="AH29" s="171"/>
      <c r="AI29" s="171"/>
      <c r="AJ29" s="171"/>
      <c r="AK29" s="104"/>
      <c r="AL29" s="104"/>
      <c r="AM29" s="109"/>
      <c r="AN29" s="104"/>
      <c r="AO29" s="104"/>
      <c r="AP29" s="104"/>
      <c r="AQ29" s="104"/>
      <c r="AR29" s="109"/>
      <c r="AS29" s="109"/>
      <c r="AT29" s="109"/>
      <c r="AU29" s="109"/>
      <c r="AV29" s="109"/>
      <c r="AW29" s="109"/>
      <c r="AX29" s="109"/>
      <c r="AY29" s="104"/>
      <c r="AZ29" s="104"/>
      <c r="BA29" s="106"/>
      <c r="BB29" s="104"/>
      <c r="BC29" s="106"/>
      <c r="BD29" s="95"/>
      <c r="BE29" s="106"/>
      <c r="BF29" s="104"/>
      <c r="BG29" s="104"/>
      <c r="BH29" s="104"/>
      <c r="BI29" s="145">
        <f t="shared" si="3"/>
        <v>0</v>
      </c>
      <c r="BJ29" s="145">
        <f t="shared" si="4"/>
        <v>0</v>
      </c>
      <c r="BK29" s="153"/>
      <c r="BL29" s="129"/>
      <c r="BM29" s="152"/>
      <c r="BN29" s="121"/>
      <c r="BO29" s="151"/>
      <c r="BP29" s="151"/>
      <c r="BQ29" s="152"/>
      <c r="BR29" s="122"/>
      <c r="BS29" s="152"/>
      <c r="BT29" s="174"/>
      <c r="BU29" s="152"/>
      <c r="BV29" s="178"/>
      <c r="BW29" s="152"/>
      <c r="BX29" s="151"/>
      <c r="BY29" s="104"/>
      <c r="BZ29" s="104"/>
      <c r="CA29" s="107"/>
    </row>
    <row r="30" spans="1:79" s="82" customFormat="1" ht="22.5" customHeight="1">
      <c r="A30" s="176" t="s">
        <v>157</v>
      </c>
      <c r="B30" s="105"/>
      <c r="C30" s="9"/>
      <c r="D30" s="93"/>
      <c r="E30" s="94"/>
      <c r="F30" s="95"/>
      <c r="G30" s="95"/>
      <c r="H30" s="95"/>
      <c r="I30" s="95"/>
      <c r="J30" s="95"/>
      <c r="K30" s="104"/>
      <c r="L30" s="104"/>
      <c r="M30" s="104"/>
      <c r="N30" s="104"/>
      <c r="O30" s="144">
        <f t="shared" si="0"/>
        <v>0</v>
      </c>
      <c r="P30" s="145"/>
      <c r="Q30" s="128"/>
      <c r="R30" s="153"/>
      <c r="S30" s="121">
        <f t="shared" si="1"/>
        <v>0</v>
      </c>
      <c r="T30" s="10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>
        <f t="shared" si="2"/>
        <v>0</v>
      </c>
      <c r="AG30" s="153"/>
      <c r="AH30" s="171"/>
      <c r="AI30" s="171"/>
      <c r="AJ30" s="171"/>
      <c r="AK30" s="104"/>
      <c r="AL30" s="104"/>
      <c r="AM30" s="109"/>
      <c r="AN30" s="104"/>
      <c r="AO30" s="104"/>
      <c r="AP30" s="104"/>
      <c r="AQ30" s="104"/>
      <c r="AR30" s="109"/>
      <c r="AS30" s="109"/>
      <c r="AT30" s="109"/>
      <c r="AU30" s="109"/>
      <c r="AV30" s="109"/>
      <c r="AW30" s="109"/>
      <c r="AX30" s="109"/>
      <c r="AY30" s="104"/>
      <c r="AZ30" s="104"/>
      <c r="BA30" s="106"/>
      <c r="BB30" s="104"/>
      <c r="BC30" s="106"/>
      <c r="BD30" s="95"/>
      <c r="BE30" s="106"/>
      <c r="BF30" s="104"/>
      <c r="BG30" s="104"/>
      <c r="BH30" s="104"/>
      <c r="BI30" s="145">
        <f t="shared" si="3"/>
        <v>0</v>
      </c>
      <c r="BJ30" s="145">
        <f t="shared" si="4"/>
        <v>0</v>
      </c>
      <c r="BK30" s="153"/>
      <c r="BL30" s="129"/>
      <c r="BM30" s="152"/>
      <c r="BN30" s="121"/>
      <c r="BO30" s="151"/>
      <c r="BP30" s="151"/>
      <c r="BQ30" s="152"/>
      <c r="BR30" s="122"/>
      <c r="BS30" s="152"/>
      <c r="BT30" s="174"/>
      <c r="BU30" s="152"/>
      <c r="BV30" s="178"/>
      <c r="BW30" s="152"/>
      <c r="BX30" s="151"/>
      <c r="BY30" s="104"/>
      <c r="BZ30" s="104"/>
      <c r="CA30" s="107"/>
    </row>
    <row r="31" spans="1:79" s="82" customFormat="1" ht="22.5" customHeight="1">
      <c r="A31" s="176" t="s">
        <v>158</v>
      </c>
      <c r="B31" s="105"/>
      <c r="C31" s="9"/>
      <c r="D31" s="97"/>
      <c r="E31" s="98"/>
      <c r="F31" s="96"/>
      <c r="G31" s="96"/>
      <c r="H31" s="96"/>
      <c r="I31" s="96"/>
      <c r="J31" s="96"/>
      <c r="K31" s="104"/>
      <c r="L31" s="104"/>
      <c r="M31" s="104"/>
      <c r="N31" s="104"/>
      <c r="O31" s="144">
        <f t="shared" si="0"/>
        <v>0</v>
      </c>
      <c r="P31" s="145"/>
      <c r="Q31" s="128"/>
      <c r="R31" s="153"/>
      <c r="S31" s="121">
        <f t="shared" si="1"/>
        <v>0</v>
      </c>
      <c r="T31" s="10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>
        <f t="shared" si="2"/>
        <v>0</v>
      </c>
      <c r="AG31" s="153"/>
      <c r="AH31" s="171"/>
      <c r="AI31" s="171"/>
      <c r="AJ31" s="171"/>
      <c r="AK31" s="104"/>
      <c r="AL31" s="104"/>
      <c r="AM31" s="109"/>
      <c r="AN31" s="104"/>
      <c r="AO31" s="104"/>
      <c r="AP31" s="104"/>
      <c r="AQ31" s="104"/>
      <c r="AR31" s="109"/>
      <c r="AS31" s="109"/>
      <c r="AT31" s="109"/>
      <c r="AU31" s="109"/>
      <c r="AV31" s="109"/>
      <c r="AW31" s="109"/>
      <c r="AX31" s="109"/>
      <c r="AY31" s="104"/>
      <c r="AZ31" s="104"/>
      <c r="BA31" s="106"/>
      <c r="BB31" s="104"/>
      <c r="BC31" s="106"/>
      <c r="BD31" s="95"/>
      <c r="BE31" s="106"/>
      <c r="BF31" s="104"/>
      <c r="BG31" s="104"/>
      <c r="BH31" s="104"/>
      <c r="BI31" s="145">
        <f t="shared" si="3"/>
        <v>0</v>
      </c>
      <c r="BJ31" s="145">
        <f t="shared" si="4"/>
        <v>0</v>
      </c>
      <c r="BK31" s="153"/>
      <c r="BL31" s="129"/>
      <c r="BM31" s="152"/>
      <c r="BN31" s="121"/>
      <c r="BO31" s="151"/>
      <c r="BP31" s="151"/>
      <c r="BQ31" s="152"/>
      <c r="BR31" s="122"/>
      <c r="BS31" s="152"/>
      <c r="BT31" s="174"/>
      <c r="BU31" s="152"/>
      <c r="BV31" s="178"/>
      <c r="BW31" s="152"/>
      <c r="BX31" s="151"/>
      <c r="BY31" s="104"/>
      <c r="BZ31" s="104"/>
      <c r="CA31" s="107"/>
    </row>
    <row r="32" spans="1:79" s="82" customFormat="1" ht="22.5" customHeight="1">
      <c r="A32" s="176" t="s">
        <v>159</v>
      </c>
      <c r="B32" s="105"/>
      <c r="C32" s="8"/>
      <c r="D32" s="97"/>
      <c r="E32" s="98"/>
      <c r="F32" s="96"/>
      <c r="G32" s="96"/>
      <c r="H32" s="96"/>
      <c r="I32" s="96"/>
      <c r="J32" s="96"/>
      <c r="K32" s="104"/>
      <c r="L32" s="104"/>
      <c r="M32" s="104"/>
      <c r="N32" s="104"/>
      <c r="O32" s="144">
        <f t="shared" si="0"/>
        <v>0</v>
      </c>
      <c r="P32" s="145"/>
      <c r="Q32" s="128"/>
      <c r="R32" s="153"/>
      <c r="S32" s="121">
        <f t="shared" si="1"/>
        <v>0</v>
      </c>
      <c r="T32" s="104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>
        <f t="shared" si="2"/>
        <v>0</v>
      </c>
      <c r="AG32" s="153"/>
      <c r="AH32" s="171"/>
      <c r="AI32" s="171"/>
      <c r="AJ32" s="171"/>
      <c r="AK32" s="104"/>
      <c r="AL32" s="104"/>
      <c r="AM32" s="109"/>
      <c r="AN32" s="104"/>
      <c r="AO32" s="104"/>
      <c r="AP32" s="104"/>
      <c r="AQ32" s="104"/>
      <c r="AR32" s="109"/>
      <c r="AS32" s="109"/>
      <c r="AT32" s="109"/>
      <c r="AU32" s="109"/>
      <c r="AV32" s="109"/>
      <c r="AW32" s="109"/>
      <c r="AX32" s="109"/>
      <c r="AY32" s="104"/>
      <c r="AZ32" s="104"/>
      <c r="BA32" s="106"/>
      <c r="BB32" s="104"/>
      <c r="BC32" s="106"/>
      <c r="BD32" s="95"/>
      <c r="BE32" s="106"/>
      <c r="BF32" s="104"/>
      <c r="BG32" s="104"/>
      <c r="BH32" s="104"/>
      <c r="BI32" s="145">
        <f t="shared" si="3"/>
        <v>0</v>
      </c>
      <c r="BJ32" s="145">
        <f t="shared" si="4"/>
        <v>0</v>
      </c>
      <c r="BK32" s="153"/>
      <c r="BL32" s="129"/>
      <c r="BM32" s="152"/>
      <c r="BN32" s="121"/>
      <c r="BO32" s="151"/>
      <c r="BP32" s="151"/>
      <c r="BQ32" s="152"/>
      <c r="BR32" s="122"/>
      <c r="BS32" s="152"/>
      <c r="BT32" s="174"/>
      <c r="BU32" s="152"/>
      <c r="BV32" s="178"/>
      <c r="BW32" s="152"/>
      <c r="BX32" s="151"/>
      <c r="BY32" s="104"/>
      <c r="BZ32" s="104"/>
      <c r="CA32" s="107"/>
    </row>
    <row r="33" spans="1:79" s="82" customFormat="1" ht="22.5" customHeight="1">
      <c r="A33" s="176" t="s">
        <v>163</v>
      </c>
      <c r="B33" s="105"/>
      <c r="C33" s="8"/>
      <c r="D33" s="97"/>
      <c r="E33" s="98"/>
      <c r="F33" s="96"/>
      <c r="G33" s="96"/>
      <c r="H33" s="96"/>
      <c r="I33" s="96"/>
      <c r="J33" s="96"/>
      <c r="K33" s="104"/>
      <c r="L33" s="104"/>
      <c r="M33" s="104"/>
      <c r="N33" s="104"/>
      <c r="O33" s="144">
        <f t="shared" si="0"/>
        <v>0</v>
      </c>
      <c r="P33" s="145"/>
      <c r="Q33" s="128"/>
      <c r="R33" s="153"/>
      <c r="S33" s="121">
        <f t="shared" si="1"/>
        <v>0</v>
      </c>
      <c r="T33" s="10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>
        <f t="shared" si="2"/>
        <v>0</v>
      </c>
      <c r="AG33" s="153"/>
      <c r="AH33" s="171"/>
      <c r="AI33" s="171"/>
      <c r="AJ33" s="171"/>
      <c r="AK33" s="104"/>
      <c r="AL33" s="104"/>
      <c r="AM33" s="109"/>
      <c r="AN33" s="104"/>
      <c r="AO33" s="104"/>
      <c r="AP33" s="104"/>
      <c r="AQ33" s="104"/>
      <c r="AR33" s="109"/>
      <c r="AS33" s="109"/>
      <c r="AT33" s="109"/>
      <c r="AU33" s="109"/>
      <c r="AV33" s="109"/>
      <c r="AW33" s="109"/>
      <c r="AX33" s="109"/>
      <c r="AY33" s="104"/>
      <c r="AZ33" s="104"/>
      <c r="BA33" s="106"/>
      <c r="BB33" s="104"/>
      <c r="BC33" s="106"/>
      <c r="BD33" s="95"/>
      <c r="BE33" s="106"/>
      <c r="BF33" s="104"/>
      <c r="BG33" s="104"/>
      <c r="BH33" s="104"/>
      <c r="BI33" s="145">
        <f t="shared" si="3"/>
        <v>0</v>
      </c>
      <c r="BJ33" s="145">
        <f t="shared" si="4"/>
        <v>0</v>
      </c>
      <c r="BK33" s="153"/>
      <c r="BL33" s="129"/>
      <c r="BM33" s="152"/>
      <c r="BN33" s="121"/>
      <c r="BO33" s="151"/>
      <c r="BP33" s="151"/>
      <c r="BQ33" s="152"/>
      <c r="BR33" s="122"/>
      <c r="BS33" s="152"/>
      <c r="BT33" s="174"/>
      <c r="BU33" s="152"/>
      <c r="BV33" s="178"/>
      <c r="BW33" s="152"/>
      <c r="BX33" s="151"/>
      <c r="BY33" s="104"/>
      <c r="BZ33" s="104"/>
      <c r="CA33" s="107"/>
    </row>
    <row r="34" spans="1:79" s="82" customFormat="1" ht="22.5" customHeight="1">
      <c r="A34" s="176" t="s">
        <v>164</v>
      </c>
      <c r="B34" s="105"/>
      <c r="C34" s="8"/>
      <c r="D34" s="97"/>
      <c r="E34" s="98"/>
      <c r="F34" s="96"/>
      <c r="G34" s="96"/>
      <c r="H34" s="96"/>
      <c r="I34" s="96"/>
      <c r="J34" s="96"/>
      <c r="K34" s="104"/>
      <c r="L34" s="104"/>
      <c r="M34" s="104"/>
      <c r="N34" s="104"/>
      <c r="O34" s="144">
        <f t="shared" si="0"/>
        <v>0</v>
      </c>
      <c r="P34" s="145"/>
      <c r="Q34" s="128"/>
      <c r="R34" s="153"/>
      <c r="S34" s="121">
        <f t="shared" si="1"/>
        <v>0</v>
      </c>
      <c r="T34" s="10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>
        <f t="shared" si="2"/>
        <v>0</v>
      </c>
      <c r="AG34" s="153"/>
      <c r="AH34" s="171"/>
      <c r="AI34" s="171"/>
      <c r="AJ34" s="171"/>
      <c r="AK34" s="104"/>
      <c r="AL34" s="104"/>
      <c r="AM34" s="109"/>
      <c r="AN34" s="104"/>
      <c r="AO34" s="104"/>
      <c r="AP34" s="104"/>
      <c r="AQ34" s="104"/>
      <c r="AR34" s="109"/>
      <c r="AS34" s="109"/>
      <c r="AT34" s="109"/>
      <c r="AU34" s="109"/>
      <c r="AV34" s="109"/>
      <c r="AW34" s="109"/>
      <c r="AX34" s="109"/>
      <c r="AY34" s="104"/>
      <c r="AZ34" s="104"/>
      <c r="BA34" s="106"/>
      <c r="BB34" s="104"/>
      <c r="BC34" s="106"/>
      <c r="BD34" s="95"/>
      <c r="BE34" s="106"/>
      <c r="BF34" s="104"/>
      <c r="BG34" s="104"/>
      <c r="BH34" s="104"/>
      <c r="BI34" s="145">
        <f t="shared" si="3"/>
        <v>0</v>
      </c>
      <c r="BJ34" s="145">
        <f t="shared" si="4"/>
        <v>0</v>
      </c>
      <c r="BK34" s="153"/>
      <c r="BL34" s="129"/>
      <c r="BM34" s="152"/>
      <c r="BN34" s="121"/>
      <c r="BO34" s="151"/>
      <c r="BP34" s="151"/>
      <c r="BQ34" s="152"/>
      <c r="BR34" s="122"/>
      <c r="BS34" s="152"/>
      <c r="BT34" s="174"/>
      <c r="BU34" s="152"/>
      <c r="BV34" s="178"/>
      <c r="BW34" s="152"/>
      <c r="BX34" s="151"/>
      <c r="BY34" s="104"/>
      <c r="BZ34" s="104"/>
      <c r="CA34" s="107"/>
    </row>
    <row r="35" spans="1:79" s="82" customFormat="1" ht="22.5" customHeight="1">
      <c r="A35" s="176" t="s">
        <v>176</v>
      </c>
      <c r="B35" s="105"/>
      <c r="C35" s="8"/>
      <c r="D35" s="97"/>
      <c r="E35" s="98"/>
      <c r="F35" s="96"/>
      <c r="G35" s="96"/>
      <c r="H35" s="96"/>
      <c r="I35" s="96"/>
      <c r="J35" s="96"/>
      <c r="K35" s="104"/>
      <c r="L35" s="104"/>
      <c r="M35" s="104"/>
      <c r="N35" s="104"/>
      <c r="O35" s="144">
        <f t="shared" si="0"/>
        <v>0</v>
      </c>
      <c r="P35" s="145"/>
      <c r="Q35" s="128"/>
      <c r="R35" s="153"/>
      <c r="S35" s="121">
        <f t="shared" si="1"/>
        <v>0</v>
      </c>
      <c r="T35" s="10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>
        <f t="shared" si="2"/>
        <v>0</v>
      </c>
      <c r="AG35" s="153"/>
      <c r="AH35" s="171"/>
      <c r="AI35" s="171"/>
      <c r="AJ35" s="171"/>
      <c r="AK35" s="104"/>
      <c r="AL35" s="104"/>
      <c r="AM35" s="109"/>
      <c r="AN35" s="104"/>
      <c r="AO35" s="104"/>
      <c r="AP35" s="104"/>
      <c r="AQ35" s="104"/>
      <c r="AR35" s="109"/>
      <c r="AS35" s="109"/>
      <c r="AT35" s="109"/>
      <c r="AU35" s="109"/>
      <c r="AV35" s="109"/>
      <c r="AW35" s="109"/>
      <c r="AX35" s="109"/>
      <c r="AY35" s="104"/>
      <c r="AZ35" s="104"/>
      <c r="BA35" s="106"/>
      <c r="BB35" s="104"/>
      <c r="BC35" s="106"/>
      <c r="BD35" s="95"/>
      <c r="BE35" s="106"/>
      <c r="BF35" s="104"/>
      <c r="BG35" s="104"/>
      <c r="BH35" s="104"/>
      <c r="BI35" s="145">
        <f t="shared" si="3"/>
        <v>0</v>
      </c>
      <c r="BJ35" s="145">
        <f t="shared" si="4"/>
        <v>0</v>
      </c>
      <c r="BK35" s="153"/>
      <c r="BL35" s="129"/>
      <c r="BM35" s="152"/>
      <c r="BN35" s="121"/>
      <c r="BO35" s="151"/>
      <c r="BP35" s="151"/>
      <c r="BQ35" s="152"/>
      <c r="BR35" s="122"/>
      <c r="BS35" s="152"/>
      <c r="BT35" s="174"/>
      <c r="BU35" s="152"/>
      <c r="BV35" s="178"/>
      <c r="BW35" s="152"/>
      <c r="BX35" s="151"/>
      <c r="BY35" s="104"/>
      <c r="BZ35" s="104"/>
      <c r="CA35" s="107"/>
    </row>
    <row r="36" spans="1:79" s="82" customFormat="1" ht="22.5" customHeight="1">
      <c r="A36" s="176" t="s">
        <v>177</v>
      </c>
      <c r="B36" s="105"/>
      <c r="C36" s="9"/>
      <c r="D36" s="97"/>
      <c r="E36" s="98"/>
      <c r="F36" s="96"/>
      <c r="G36" s="96"/>
      <c r="H36" s="96"/>
      <c r="I36" s="96"/>
      <c r="J36" s="96"/>
      <c r="K36" s="104"/>
      <c r="L36" s="104"/>
      <c r="M36" s="104"/>
      <c r="N36" s="104"/>
      <c r="O36" s="144">
        <f t="shared" si="0"/>
        <v>0</v>
      </c>
      <c r="P36" s="145"/>
      <c r="Q36" s="128"/>
      <c r="R36" s="153"/>
      <c r="S36" s="121">
        <f t="shared" si="1"/>
        <v>0</v>
      </c>
      <c r="T36" s="10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>
        <f t="shared" si="2"/>
        <v>0</v>
      </c>
      <c r="AG36" s="153"/>
      <c r="AH36" s="171"/>
      <c r="AI36" s="171"/>
      <c r="AJ36" s="171"/>
      <c r="AK36" s="104"/>
      <c r="AL36" s="104"/>
      <c r="AM36" s="109"/>
      <c r="AN36" s="104"/>
      <c r="AO36" s="104"/>
      <c r="AP36" s="104"/>
      <c r="AQ36" s="104"/>
      <c r="AR36" s="109"/>
      <c r="AS36" s="109"/>
      <c r="AT36" s="109"/>
      <c r="AU36" s="109"/>
      <c r="AV36" s="109"/>
      <c r="AW36" s="109"/>
      <c r="AX36" s="109"/>
      <c r="AY36" s="104"/>
      <c r="AZ36" s="104"/>
      <c r="BA36" s="106"/>
      <c r="BB36" s="104"/>
      <c r="BC36" s="104"/>
      <c r="BD36" s="95"/>
      <c r="BE36" s="106"/>
      <c r="BF36" s="104"/>
      <c r="BG36" s="104"/>
      <c r="BH36" s="104"/>
      <c r="BI36" s="145">
        <f t="shared" si="3"/>
        <v>0</v>
      </c>
      <c r="BJ36" s="145">
        <f t="shared" si="4"/>
        <v>0</v>
      </c>
      <c r="BK36" s="153"/>
      <c r="BL36" s="129"/>
      <c r="BM36" s="152"/>
      <c r="BN36" s="121"/>
      <c r="BO36" s="151"/>
      <c r="BP36" s="151"/>
      <c r="BQ36" s="152"/>
      <c r="BR36" s="122"/>
      <c r="BS36" s="152"/>
      <c r="BT36" s="174"/>
      <c r="BU36" s="152"/>
      <c r="BV36" s="178"/>
      <c r="BW36" s="152"/>
      <c r="BX36" s="151"/>
      <c r="BY36" s="104"/>
      <c r="BZ36" s="104"/>
      <c r="CA36" s="107"/>
    </row>
    <row r="37" spans="1:79" s="82" customFormat="1" ht="22.5" customHeight="1">
      <c r="A37" s="176"/>
      <c r="B37" s="105"/>
      <c r="C37" s="9"/>
      <c r="D37" s="97"/>
      <c r="E37" s="98"/>
      <c r="F37" s="96"/>
      <c r="G37" s="96"/>
      <c r="H37" s="96"/>
      <c r="I37" s="96"/>
      <c r="J37" s="96"/>
      <c r="K37" s="104"/>
      <c r="L37" s="104"/>
      <c r="M37" s="104"/>
      <c r="N37" s="104"/>
      <c r="O37" s="144">
        <f t="shared" si="0"/>
        <v>0</v>
      </c>
      <c r="P37" s="145"/>
      <c r="Q37" s="128"/>
      <c r="R37" s="153"/>
      <c r="S37" s="121">
        <f t="shared" si="1"/>
        <v>0</v>
      </c>
      <c r="T37" s="104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>
        <f t="shared" si="2"/>
        <v>0</v>
      </c>
      <c r="AG37" s="153"/>
      <c r="AH37" s="171"/>
      <c r="AI37" s="171"/>
      <c r="AJ37" s="171"/>
      <c r="AK37" s="104"/>
      <c r="AL37" s="104"/>
      <c r="AM37" s="109"/>
      <c r="AN37" s="104"/>
      <c r="AO37" s="104"/>
      <c r="AP37" s="104"/>
      <c r="AQ37" s="104"/>
      <c r="AR37" s="109"/>
      <c r="AS37" s="109"/>
      <c r="AT37" s="109"/>
      <c r="AU37" s="109"/>
      <c r="AV37" s="109"/>
      <c r="AW37" s="109"/>
      <c r="AX37" s="109"/>
      <c r="AY37" s="104"/>
      <c r="AZ37" s="104"/>
      <c r="BA37" s="106"/>
      <c r="BB37" s="104"/>
      <c r="BC37" s="104"/>
      <c r="BD37" s="95"/>
      <c r="BE37" s="106"/>
      <c r="BF37" s="104"/>
      <c r="BG37" s="104"/>
      <c r="BH37" s="104"/>
      <c r="BI37" s="145">
        <f t="shared" si="3"/>
        <v>0</v>
      </c>
      <c r="BJ37" s="145">
        <f t="shared" si="4"/>
        <v>0</v>
      </c>
      <c r="BK37" s="153"/>
      <c r="BL37" s="129"/>
      <c r="BM37" s="152"/>
      <c r="BN37" s="121"/>
      <c r="BO37" s="151"/>
      <c r="BP37" s="151"/>
      <c r="BQ37" s="152"/>
      <c r="BR37" s="122"/>
      <c r="BS37" s="152"/>
      <c r="BT37" s="174"/>
      <c r="BU37" s="152"/>
      <c r="BV37" s="178"/>
      <c r="BW37" s="152"/>
      <c r="BX37" s="151"/>
      <c r="BY37" s="104"/>
      <c r="BZ37" s="104"/>
      <c r="CA37" s="107"/>
    </row>
    <row r="38" spans="1:79" s="82" customFormat="1" ht="22.5" customHeight="1">
      <c r="A38" s="176" t="s">
        <v>178</v>
      </c>
      <c r="B38" s="105"/>
      <c r="C38" s="9"/>
      <c r="D38" s="97"/>
      <c r="E38" s="98"/>
      <c r="F38" s="96"/>
      <c r="G38" s="96"/>
      <c r="H38" s="96"/>
      <c r="I38" s="96"/>
      <c r="J38" s="96"/>
      <c r="K38" s="104"/>
      <c r="L38" s="104"/>
      <c r="M38" s="104"/>
      <c r="N38" s="104"/>
      <c r="O38" s="144">
        <f t="shared" si="0"/>
        <v>0</v>
      </c>
      <c r="P38" s="145"/>
      <c r="Q38" s="128"/>
      <c r="R38" s="153"/>
      <c r="S38" s="121">
        <f t="shared" si="1"/>
        <v>0</v>
      </c>
      <c r="T38" s="104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>
        <f t="shared" si="2"/>
        <v>0</v>
      </c>
      <c r="AG38" s="153"/>
      <c r="AH38" s="171"/>
      <c r="AI38" s="171"/>
      <c r="AJ38" s="171"/>
      <c r="AK38" s="104"/>
      <c r="AL38" s="104"/>
      <c r="AM38" s="109"/>
      <c r="AN38" s="104"/>
      <c r="AO38" s="104"/>
      <c r="AP38" s="104"/>
      <c r="AQ38" s="104"/>
      <c r="AR38" s="109"/>
      <c r="AS38" s="109"/>
      <c r="AT38" s="109"/>
      <c r="AU38" s="109"/>
      <c r="AV38" s="109"/>
      <c r="AW38" s="109"/>
      <c r="AX38" s="109"/>
      <c r="AY38" s="104"/>
      <c r="AZ38" s="104"/>
      <c r="BA38" s="106"/>
      <c r="BB38" s="104"/>
      <c r="BC38" s="104"/>
      <c r="BD38" s="95"/>
      <c r="BE38" s="106"/>
      <c r="BF38" s="104"/>
      <c r="BG38" s="104"/>
      <c r="BH38" s="104"/>
      <c r="BI38" s="145">
        <f t="shared" si="3"/>
        <v>0</v>
      </c>
      <c r="BJ38" s="145">
        <f t="shared" si="4"/>
        <v>0</v>
      </c>
      <c r="BK38" s="153"/>
      <c r="BL38" s="129"/>
      <c r="BM38" s="152"/>
      <c r="BN38" s="121"/>
      <c r="BO38" s="151"/>
      <c r="BP38" s="151"/>
      <c r="BQ38" s="152"/>
      <c r="BR38" s="122"/>
      <c r="BS38" s="152"/>
      <c r="BT38" s="174"/>
      <c r="BU38" s="152"/>
      <c r="BV38" s="178"/>
      <c r="BW38" s="152"/>
      <c r="BX38" s="151"/>
      <c r="BY38" s="104"/>
      <c r="BZ38" s="104"/>
      <c r="CA38" s="107"/>
    </row>
    <row r="39" spans="1:79" s="82" customFormat="1" ht="22.5" customHeight="1">
      <c r="A39" s="176" t="s">
        <v>179</v>
      </c>
      <c r="B39" s="105"/>
      <c r="C39" s="9"/>
      <c r="D39" s="97"/>
      <c r="E39" s="98"/>
      <c r="F39" s="96"/>
      <c r="G39" s="96"/>
      <c r="H39" s="96"/>
      <c r="I39" s="96"/>
      <c r="J39" s="96"/>
      <c r="K39" s="104"/>
      <c r="L39" s="104"/>
      <c r="M39" s="104"/>
      <c r="N39" s="104"/>
      <c r="O39" s="144">
        <f t="shared" si="0"/>
        <v>0</v>
      </c>
      <c r="P39" s="145"/>
      <c r="Q39" s="128"/>
      <c r="R39" s="153"/>
      <c r="S39" s="121">
        <f t="shared" si="1"/>
        <v>0</v>
      </c>
      <c r="T39" s="104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>
        <f t="shared" si="2"/>
        <v>0</v>
      </c>
      <c r="AG39" s="153"/>
      <c r="AH39" s="171"/>
      <c r="AI39" s="171"/>
      <c r="AJ39" s="171"/>
      <c r="AK39" s="104"/>
      <c r="AL39" s="104"/>
      <c r="AM39" s="109"/>
      <c r="AN39" s="104"/>
      <c r="AO39" s="104"/>
      <c r="AP39" s="104"/>
      <c r="AQ39" s="104"/>
      <c r="AR39" s="109"/>
      <c r="AS39" s="109"/>
      <c r="AT39" s="109"/>
      <c r="AU39" s="109"/>
      <c r="AV39" s="109"/>
      <c r="AW39" s="109"/>
      <c r="AX39" s="109"/>
      <c r="AY39" s="104"/>
      <c r="AZ39" s="104"/>
      <c r="BA39" s="106"/>
      <c r="BB39" s="104"/>
      <c r="BC39" s="104"/>
      <c r="BD39" s="95"/>
      <c r="BE39" s="106"/>
      <c r="BF39" s="104"/>
      <c r="BG39" s="104"/>
      <c r="BH39" s="104"/>
      <c r="BI39" s="145">
        <f t="shared" si="3"/>
        <v>0</v>
      </c>
      <c r="BJ39" s="145">
        <f t="shared" si="4"/>
        <v>0</v>
      </c>
      <c r="BK39" s="153"/>
      <c r="BL39" s="129"/>
      <c r="BM39" s="152"/>
      <c r="BN39" s="121"/>
      <c r="BO39" s="151"/>
      <c r="BP39" s="151"/>
      <c r="BQ39" s="152"/>
      <c r="BR39" s="122"/>
      <c r="BS39" s="152"/>
      <c r="BT39" s="174"/>
      <c r="BU39" s="152"/>
      <c r="BV39" s="178"/>
      <c r="BW39" s="152"/>
      <c r="BX39" s="151"/>
      <c r="BY39" s="104"/>
      <c r="BZ39" s="104"/>
      <c r="CA39" s="107"/>
    </row>
    <row r="40" spans="1:79" s="82" customFormat="1" ht="22.5" customHeight="1">
      <c r="A40" s="176" t="s">
        <v>180</v>
      </c>
      <c r="B40" s="105"/>
      <c r="C40" s="9"/>
      <c r="D40" s="97"/>
      <c r="E40" s="98"/>
      <c r="F40" s="96"/>
      <c r="G40" s="96"/>
      <c r="H40" s="96"/>
      <c r="I40" s="96"/>
      <c r="J40" s="96"/>
      <c r="K40" s="104"/>
      <c r="L40" s="104"/>
      <c r="M40" s="104"/>
      <c r="N40" s="104"/>
      <c r="O40" s="144">
        <f t="shared" si="0"/>
        <v>0</v>
      </c>
      <c r="P40" s="145"/>
      <c r="Q40" s="128"/>
      <c r="R40" s="153"/>
      <c r="S40" s="121">
        <f t="shared" si="1"/>
        <v>0</v>
      </c>
      <c r="T40" s="104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>
        <f t="shared" si="2"/>
        <v>0</v>
      </c>
      <c r="AG40" s="153"/>
      <c r="AH40" s="171"/>
      <c r="AI40" s="171"/>
      <c r="AJ40" s="171"/>
      <c r="AK40" s="104"/>
      <c r="AL40" s="104"/>
      <c r="AM40" s="109"/>
      <c r="AN40" s="104"/>
      <c r="AO40" s="104"/>
      <c r="AP40" s="104"/>
      <c r="AQ40" s="104"/>
      <c r="AR40" s="109"/>
      <c r="AS40" s="109"/>
      <c r="AT40" s="109"/>
      <c r="AU40" s="109"/>
      <c r="AV40" s="109"/>
      <c r="AW40" s="109"/>
      <c r="AX40" s="109"/>
      <c r="AY40" s="104"/>
      <c r="AZ40" s="104"/>
      <c r="BA40" s="106"/>
      <c r="BB40" s="104"/>
      <c r="BC40" s="104"/>
      <c r="BD40" s="95"/>
      <c r="BE40" s="106"/>
      <c r="BF40" s="104"/>
      <c r="BG40" s="104"/>
      <c r="BH40" s="104"/>
      <c r="BI40" s="145">
        <f t="shared" si="3"/>
        <v>0</v>
      </c>
      <c r="BJ40" s="145">
        <f t="shared" si="4"/>
        <v>0</v>
      </c>
      <c r="BK40" s="153"/>
      <c r="BL40" s="129"/>
      <c r="BM40" s="152"/>
      <c r="BN40" s="121"/>
      <c r="BO40" s="151"/>
      <c r="BP40" s="151"/>
      <c r="BQ40" s="152"/>
      <c r="BR40" s="122"/>
      <c r="BS40" s="152"/>
      <c r="BT40" s="174"/>
      <c r="BU40" s="152"/>
      <c r="BV40" s="178"/>
      <c r="BW40" s="152"/>
      <c r="BX40" s="151"/>
      <c r="BY40" s="104"/>
      <c r="BZ40" s="104"/>
      <c r="CA40" s="107"/>
    </row>
    <row r="41" spans="1:79" s="82" customFormat="1" ht="22.5" customHeight="1">
      <c r="A41" s="176" t="s">
        <v>184</v>
      </c>
      <c r="B41" s="105"/>
      <c r="C41" s="9"/>
      <c r="D41" s="97"/>
      <c r="E41" s="98"/>
      <c r="F41" s="96"/>
      <c r="G41" s="96"/>
      <c r="H41" s="96"/>
      <c r="I41" s="96"/>
      <c r="J41" s="96"/>
      <c r="K41" s="104"/>
      <c r="L41" s="104"/>
      <c r="M41" s="104"/>
      <c r="N41" s="104"/>
      <c r="O41" s="144">
        <f t="shared" si="0"/>
        <v>0</v>
      </c>
      <c r="P41" s="145"/>
      <c r="Q41" s="128"/>
      <c r="R41" s="153"/>
      <c r="S41" s="121">
        <f t="shared" si="1"/>
        <v>0</v>
      </c>
      <c r="T41" s="10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>
        <f t="shared" si="2"/>
        <v>0</v>
      </c>
      <c r="AG41" s="153"/>
      <c r="AH41" s="171"/>
      <c r="AI41" s="171"/>
      <c r="AJ41" s="171"/>
      <c r="AK41" s="104"/>
      <c r="AL41" s="104"/>
      <c r="AM41" s="109"/>
      <c r="AN41" s="104"/>
      <c r="AO41" s="104"/>
      <c r="AP41" s="104"/>
      <c r="AQ41" s="104"/>
      <c r="AR41" s="109"/>
      <c r="AS41" s="109"/>
      <c r="AT41" s="109"/>
      <c r="AU41" s="109"/>
      <c r="AV41" s="109"/>
      <c r="AW41" s="109"/>
      <c r="AX41" s="109"/>
      <c r="AY41" s="104"/>
      <c r="AZ41" s="104"/>
      <c r="BA41" s="106"/>
      <c r="BB41" s="104"/>
      <c r="BC41" s="104"/>
      <c r="BD41" s="95"/>
      <c r="BE41" s="106"/>
      <c r="BF41" s="104"/>
      <c r="BG41" s="104"/>
      <c r="BH41" s="104"/>
      <c r="BI41" s="145">
        <f t="shared" si="3"/>
        <v>0</v>
      </c>
      <c r="BJ41" s="145">
        <f t="shared" si="4"/>
        <v>0</v>
      </c>
      <c r="BK41" s="153"/>
      <c r="BL41" s="129"/>
      <c r="BM41" s="152"/>
      <c r="BN41" s="121"/>
      <c r="BO41" s="151"/>
      <c r="BP41" s="151"/>
      <c r="BQ41" s="152"/>
      <c r="BR41" s="122"/>
      <c r="BS41" s="152"/>
      <c r="BT41" s="174"/>
      <c r="BU41" s="152"/>
      <c r="BV41" s="178"/>
      <c r="BW41" s="152"/>
      <c r="BX41" s="151"/>
      <c r="BY41" s="104"/>
      <c r="BZ41" s="104"/>
      <c r="CA41" s="107"/>
    </row>
    <row r="42" spans="1:79" s="82" customFormat="1" ht="22.5" customHeight="1">
      <c r="A42" s="176" t="s">
        <v>179</v>
      </c>
      <c r="B42" s="105"/>
      <c r="C42" s="9"/>
      <c r="D42" s="97"/>
      <c r="E42" s="98"/>
      <c r="F42" s="96"/>
      <c r="G42" s="96"/>
      <c r="H42" s="96"/>
      <c r="I42" s="96"/>
      <c r="J42" s="96"/>
      <c r="K42" s="104"/>
      <c r="L42" s="104"/>
      <c r="M42" s="104"/>
      <c r="N42" s="104"/>
      <c r="O42" s="144">
        <f t="shared" si="0"/>
        <v>0</v>
      </c>
      <c r="P42" s="145"/>
      <c r="Q42" s="128"/>
      <c r="R42" s="153"/>
      <c r="S42" s="121">
        <f t="shared" si="1"/>
        <v>0</v>
      </c>
      <c r="T42" s="104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>
        <f t="shared" si="2"/>
        <v>0</v>
      </c>
      <c r="AG42" s="153"/>
      <c r="AH42" s="171"/>
      <c r="AI42" s="171"/>
      <c r="AJ42" s="171"/>
      <c r="AK42" s="104"/>
      <c r="AL42" s="104"/>
      <c r="AM42" s="109"/>
      <c r="AN42" s="104"/>
      <c r="AO42" s="104"/>
      <c r="AP42" s="104"/>
      <c r="AQ42" s="104"/>
      <c r="AR42" s="109"/>
      <c r="AS42" s="109"/>
      <c r="AT42" s="109"/>
      <c r="AU42" s="109"/>
      <c r="AV42" s="109"/>
      <c r="AW42" s="109"/>
      <c r="AX42" s="109"/>
      <c r="AY42" s="104"/>
      <c r="AZ42" s="104"/>
      <c r="BA42" s="106"/>
      <c r="BB42" s="104"/>
      <c r="BC42" s="104"/>
      <c r="BD42" s="95"/>
      <c r="BE42" s="106"/>
      <c r="BF42" s="104"/>
      <c r="BG42" s="104"/>
      <c r="BH42" s="104"/>
      <c r="BI42" s="145">
        <f t="shared" si="3"/>
        <v>0</v>
      </c>
      <c r="BJ42" s="145">
        <f t="shared" si="4"/>
        <v>0</v>
      </c>
      <c r="BK42" s="153"/>
      <c r="BL42" s="129"/>
      <c r="BM42" s="152"/>
      <c r="BN42" s="121"/>
      <c r="BO42" s="151"/>
      <c r="BP42" s="151"/>
      <c r="BQ42" s="152"/>
      <c r="BR42" s="122"/>
      <c r="BS42" s="152"/>
      <c r="BT42" s="174"/>
      <c r="BU42" s="152"/>
      <c r="BV42" s="178"/>
      <c r="BW42" s="152"/>
      <c r="BX42" s="151"/>
      <c r="BY42" s="104"/>
      <c r="BZ42" s="104"/>
      <c r="CA42" s="107"/>
    </row>
    <row r="43" spans="1:79" s="111" customFormat="1" ht="22.5" customHeight="1">
      <c r="A43" s="176" t="s">
        <v>180</v>
      </c>
      <c r="B43" s="105"/>
      <c r="C43" s="3"/>
      <c r="D43" s="99"/>
      <c r="E43" s="100"/>
      <c r="F43" s="101"/>
      <c r="G43" s="101"/>
      <c r="H43" s="101"/>
      <c r="I43" s="101"/>
      <c r="J43" s="101"/>
      <c r="K43" s="123"/>
      <c r="L43" s="123"/>
      <c r="M43" s="123"/>
      <c r="N43" s="123"/>
      <c r="O43" s="144">
        <f t="shared" si="0"/>
        <v>0</v>
      </c>
      <c r="P43" s="145"/>
      <c r="Q43" s="128"/>
      <c r="R43" s="153"/>
      <c r="S43" s="121">
        <f t="shared" si="1"/>
        <v>0</v>
      </c>
      <c r="T43" s="123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>
        <f t="shared" si="2"/>
        <v>0</v>
      </c>
      <c r="AG43" s="153"/>
      <c r="AH43" s="171"/>
      <c r="AI43" s="171"/>
      <c r="AJ43" s="171"/>
      <c r="AK43" s="104"/>
      <c r="AL43" s="104"/>
      <c r="AM43" s="109"/>
      <c r="AN43" s="104"/>
      <c r="AO43" s="104"/>
      <c r="AP43" s="104"/>
      <c r="AQ43" s="104"/>
      <c r="AR43" s="109"/>
      <c r="AS43" s="109"/>
      <c r="AT43" s="109"/>
      <c r="AU43" s="109"/>
      <c r="AV43" s="109"/>
      <c r="AW43" s="109"/>
      <c r="AX43" s="109"/>
      <c r="AY43" s="104"/>
      <c r="AZ43" s="104"/>
      <c r="BA43" s="106"/>
      <c r="BB43" s="104"/>
      <c r="BC43" s="104"/>
      <c r="BD43" s="95"/>
      <c r="BE43" s="106"/>
      <c r="BF43" s="104"/>
      <c r="BG43" s="104"/>
      <c r="BH43" s="104"/>
      <c r="BI43" s="145">
        <f t="shared" si="3"/>
        <v>0</v>
      </c>
      <c r="BJ43" s="145">
        <f t="shared" si="4"/>
        <v>0</v>
      </c>
      <c r="BK43" s="153"/>
      <c r="BL43" s="129"/>
      <c r="BM43" s="152"/>
      <c r="BN43" s="121"/>
      <c r="BO43" s="151"/>
      <c r="BP43" s="151"/>
      <c r="BQ43" s="152"/>
      <c r="BR43" s="122"/>
      <c r="BS43" s="152"/>
      <c r="BT43" s="174"/>
      <c r="BU43" s="152"/>
      <c r="BV43" s="178"/>
      <c r="BW43" s="152"/>
      <c r="BX43" s="151"/>
      <c r="BY43" s="104"/>
      <c r="BZ43" s="104"/>
      <c r="CA43" s="107"/>
    </row>
    <row r="44" spans="1:79" s="1" customFormat="1" ht="18" customHeight="1">
      <c r="A44" s="67"/>
      <c r="B44" s="63"/>
      <c r="C44" s="147" t="s">
        <v>3</v>
      </c>
      <c r="D44" s="164">
        <f aca="true" t="shared" si="5" ref="D44:AI44">SUM(D8:D43)</f>
        <v>0</v>
      </c>
      <c r="E44" s="165">
        <f t="shared" si="5"/>
        <v>0</v>
      </c>
      <c r="F44" s="166">
        <f t="shared" si="5"/>
        <v>0</v>
      </c>
      <c r="G44" s="166">
        <f t="shared" si="5"/>
        <v>0</v>
      </c>
      <c r="H44" s="166">
        <f t="shared" si="5"/>
        <v>0</v>
      </c>
      <c r="I44" s="166">
        <f t="shared" si="5"/>
        <v>0</v>
      </c>
      <c r="J44" s="166">
        <f t="shared" si="5"/>
        <v>0</v>
      </c>
      <c r="K44" s="166">
        <f t="shared" si="5"/>
        <v>0</v>
      </c>
      <c r="L44" s="166">
        <f t="shared" si="5"/>
        <v>0</v>
      </c>
      <c r="M44" s="166">
        <f t="shared" si="5"/>
        <v>0</v>
      </c>
      <c r="N44" s="166">
        <f t="shared" si="5"/>
        <v>0</v>
      </c>
      <c r="O44" s="166">
        <f t="shared" si="5"/>
        <v>0</v>
      </c>
      <c r="P44" s="166">
        <f t="shared" si="5"/>
        <v>0</v>
      </c>
      <c r="Q44" s="166">
        <f t="shared" si="5"/>
        <v>0</v>
      </c>
      <c r="R44" s="166">
        <f t="shared" si="5"/>
        <v>0</v>
      </c>
      <c r="S44" s="166">
        <f t="shared" si="5"/>
        <v>0</v>
      </c>
      <c r="T44" s="166">
        <f t="shared" si="5"/>
        <v>0</v>
      </c>
      <c r="U44" s="166">
        <f t="shared" si="5"/>
        <v>0</v>
      </c>
      <c r="V44" s="166">
        <f t="shared" si="5"/>
        <v>0</v>
      </c>
      <c r="W44" s="166">
        <f t="shared" si="5"/>
        <v>0</v>
      </c>
      <c r="X44" s="166">
        <f t="shared" si="5"/>
        <v>0</v>
      </c>
      <c r="Y44" s="166">
        <f t="shared" si="5"/>
        <v>0</v>
      </c>
      <c r="Z44" s="166">
        <f t="shared" si="5"/>
        <v>0</v>
      </c>
      <c r="AA44" s="166">
        <f t="shared" si="5"/>
        <v>0</v>
      </c>
      <c r="AB44" s="166">
        <f t="shared" si="5"/>
        <v>0</v>
      </c>
      <c r="AC44" s="166">
        <f t="shared" si="5"/>
        <v>0</v>
      </c>
      <c r="AD44" s="166">
        <f t="shared" si="5"/>
        <v>0</v>
      </c>
      <c r="AE44" s="166">
        <f t="shared" si="5"/>
        <v>0</v>
      </c>
      <c r="AF44" s="166">
        <f t="shared" si="5"/>
        <v>0</v>
      </c>
      <c r="AG44" s="166">
        <f t="shared" si="5"/>
        <v>0</v>
      </c>
      <c r="AH44" s="166">
        <f t="shared" si="5"/>
        <v>0</v>
      </c>
      <c r="AI44" s="166">
        <f t="shared" si="5"/>
        <v>0</v>
      </c>
      <c r="AJ44" s="166">
        <f aca="true" t="shared" si="6" ref="AJ44:BO44">SUM(AJ8:AJ43)</f>
        <v>0</v>
      </c>
      <c r="AK44" s="166">
        <f t="shared" si="6"/>
        <v>0</v>
      </c>
      <c r="AL44" s="166">
        <f t="shared" si="6"/>
        <v>0</v>
      </c>
      <c r="AM44" s="166">
        <f t="shared" si="6"/>
        <v>0</v>
      </c>
      <c r="AN44" s="166">
        <f t="shared" si="6"/>
        <v>0</v>
      </c>
      <c r="AO44" s="166">
        <f t="shared" si="6"/>
        <v>0</v>
      </c>
      <c r="AP44" s="166">
        <f t="shared" si="6"/>
        <v>0</v>
      </c>
      <c r="AQ44" s="166">
        <f t="shared" si="6"/>
        <v>0</v>
      </c>
      <c r="AR44" s="166">
        <f t="shared" si="6"/>
        <v>0</v>
      </c>
      <c r="AS44" s="166">
        <f t="shared" si="6"/>
        <v>0</v>
      </c>
      <c r="AT44" s="166">
        <f t="shared" si="6"/>
        <v>0</v>
      </c>
      <c r="AU44" s="166">
        <f t="shared" si="6"/>
        <v>0</v>
      </c>
      <c r="AV44" s="166">
        <f t="shared" si="6"/>
        <v>0</v>
      </c>
      <c r="AW44" s="166">
        <f t="shared" si="6"/>
        <v>0</v>
      </c>
      <c r="AX44" s="166">
        <f t="shared" si="6"/>
        <v>0</v>
      </c>
      <c r="AY44" s="166">
        <f t="shared" si="6"/>
        <v>0</v>
      </c>
      <c r="AZ44" s="166">
        <f t="shared" si="6"/>
        <v>0</v>
      </c>
      <c r="BA44" s="166">
        <f t="shared" si="6"/>
        <v>0</v>
      </c>
      <c r="BB44" s="166">
        <f t="shared" si="6"/>
        <v>0</v>
      </c>
      <c r="BC44" s="166">
        <f t="shared" si="6"/>
        <v>0</v>
      </c>
      <c r="BD44" s="166">
        <f t="shared" si="6"/>
        <v>0</v>
      </c>
      <c r="BE44" s="166">
        <f t="shared" si="6"/>
        <v>0</v>
      </c>
      <c r="BF44" s="166">
        <f t="shared" si="6"/>
        <v>0</v>
      </c>
      <c r="BG44" s="166">
        <f t="shared" si="6"/>
        <v>0</v>
      </c>
      <c r="BH44" s="166">
        <f t="shared" si="6"/>
        <v>0</v>
      </c>
      <c r="BI44" s="166">
        <f t="shared" si="6"/>
        <v>0</v>
      </c>
      <c r="BJ44" s="166">
        <f t="shared" si="6"/>
        <v>0</v>
      </c>
      <c r="BK44" s="166">
        <f t="shared" si="6"/>
        <v>0</v>
      </c>
      <c r="BL44" s="166">
        <f t="shared" si="6"/>
        <v>0</v>
      </c>
      <c r="BM44" s="166">
        <f t="shared" si="6"/>
        <v>0</v>
      </c>
      <c r="BN44" s="166">
        <f t="shared" si="6"/>
        <v>0</v>
      </c>
      <c r="BO44" s="166">
        <f t="shared" si="6"/>
        <v>0</v>
      </c>
      <c r="BP44" s="166">
        <f aca="true" t="shared" si="7" ref="BP44:BZ44">SUM(BP8:BP43)</f>
        <v>0</v>
      </c>
      <c r="BQ44" s="166">
        <f t="shared" si="7"/>
        <v>0</v>
      </c>
      <c r="BR44" s="166">
        <f t="shared" si="7"/>
        <v>0</v>
      </c>
      <c r="BS44" s="166">
        <f t="shared" si="7"/>
        <v>0</v>
      </c>
      <c r="BT44" s="166">
        <f t="shared" si="7"/>
        <v>0</v>
      </c>
      <c r="BU44" s="166">
        <f t="shared" si="7"/>
        <v>0</v>
      </c>
      <c r="BV44" s="166">
        <f t="shared" si="7"/>
        <v>0</v>
      </c>
      <c r="BW44" s="166">
        <f t="shared" si="7"/>
        <v>0</v>
      </c>
      <c r="BX44" s="166">
        <f t="shared" si="7"/>
        <v>0</v>
      </c>
      <c r="BY44" s="166">
        <f t="shared" si="7"/>
        <v>0</v>
      </c>
      <c r="BZ44" s="166">
        <f t="shared" si="7"/>
        <v>0</v>
      </c>
      <c r="CA44" s="63"/>
    </row>
    <row r="45" spans="1:79" s="1" customFormat="1" ht="18" customHeight="1">
      <c r="A45" s="67"/>
      <c r="B45" s="63"/>
      <c r="C45" s="146" t="s">
        <v>129</v>
      </c>
      <c r="D45" s="159">
        <f>Q44</f>
        <v>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56"/>
      <c r="P45" s="156"/>
      <c r="Q45" s="154"/>
      <c r="R45" s="149">
        <f>Q44</f>
        <v>0</v>
      </c>
      <c r="S45" s="154"/>
      <c r="T45" s="15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54"/>
      <c r="AG45" s="154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4"/>
      <c r="BE45" s="125"/>
      <c r="BF45" s="125"/>
      <c r="BG45" s="125"/>
      <c r="BH45" s="125"/>
      <c r="BI45" s="154"/>
      <c r="BJ45" s="125"/>
      <c r="BK45" s="149">
        <f>D45</f>
        <v>0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25"/>
      <c r="BZ45" s="125"/>
      <c r="CA45" s="63"/>
    </row>
    <row r="46" spans="1:79" s="1" customFormat="1" ht="18" customHeight="1">
      <c r="A46" s="67"/>
      <c r="B46" s="63"/>
      <c r="C46" s="146" t="s">
        <v>130</v>
      </c>
      <c r="D46" s="173">
        <f>S44</f>
        <v>0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56"/>
      <c r="P46" s="156"/>
      <c r="Q46" s="154"/>
      <c r="R46" s="154"/>
      <c r="S46" s="154"/>
      <c r="T46" s="172">
        <f>S44</f>
        <v>0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54"/>
      <c r="AG46" s="154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4"/>
      <c r="BE46" s="125"/>
      <c r="BF46" s="125"/>
      <c r="BG46" s="125"/>
      <c r="BH46" s="125"/>
      <c r="BI46" s="154"/>
      <c r="BJ46" s="125"/>
      <c r="BK46" s="154"/>
      <c r="BL46" s="154"/>
      <c r="BM46" s="172">
        <f>D46</f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25"/>
      <c r="BZ46" s="125"/>
      <c r="CA46" s="63"/>
    </row>
    <row r="47" spans="1:79" s="1" customFormat="1" ht="18" customHeight="1">
      <c r="A47" s="67"/>
      <c r="B47" s="63"/>
      <c r="C47" s="146" t="s">
        <v>162</v>
      </c>
      <c r="D47" s="160">
        <f>AF44</f>
        <v>0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56"/>
      <c r="P47" s="156"/>
      <c r="Q47" s="154"/>
      <c r="R47" s="154"/>
      <c r="S47" s="154"/>
      <c r="T47" s="154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54"/>
      <c r="AG47" s="150">
        <f>AF44</f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4"/>
      <c r="BE47" s="125"/>
      <c r="BF47" s="125"/>
      <c r="BG47" s="125"/>
      <c r="BH47" s="125"/>
      <c r="BI47" s="154"/>
      <c r="BJ47" s="125"/>
      <c r="BK47" s="154"/>
      <c r="BL47" s="154"/>
      <c r="BM47" s="154"/>
      <c r="BN47" s="154"/>
      <c r="BO47" s="154"/>
      <c r="BP47" s="154"/>
      <c r="BQ47" s="150">
        <f>D47</f>
        <v>0</v>
      </c>
      <c r="BR47" s="154"/>
      <c r="BS47" s="154"/>
      <c r="BT47" s="154"/>
      <c r="BU47" s="154"/>
      <c r="BV47" s="154"/>
      <c r="BW47" s="154"/>
      <c r="BX47" s="154"/>
      <c r="BY47" s="125"/>
      <c r="BZ47" s="125"/>
      <c r="CA47" s="63"/>
    </row>
    <row r="48" spans="1:79" s="1" customFormat="1" ht="18" customHeight="1">
      <c r="A48" s="67"/>
      <c r="B48" s="63"/>
      <c r="C48" s="146" t="s">
        <v>131</v>
      </c>
      <c r="D48" s="161">
        <f>O44</f>
        <v>0</v>
      </c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56"/>
      <c r="P48" s="148">
        <f>O44</f>
        <v>0</v>
      </c>
      <c r="Q48" s="154"/>
      <c r="R48" s="154"/>
      <c r="S48" s="154"/>
      <c r="T48" s="15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54"/>
      <c r="AG48" s="154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4"/>
      <c r="BE48" s="125"/>
      <c r="BF48" s="125"/>
      <c r="BG48" s="125"/>
      <c r="BH48" s="125"/>
      <c r="BI48" s="155">
        <f>O44</f>
        <v>0</v>
      </c>
      <c r="BJ48" s="125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25"/>
      <c r="BZ48" s="125"/>
      <c r="CA48" s="63"/>
    </row>
    <row r="49" spans="1:79" s="2" customFormat="1" ht="16.5" customHeight="1" thickBot="1">
      <c r="A49" s="68"/>
      <c r="B49" s="69"/>
      <c r="C49" s="70" t="s">
        <v>4</v>
      </c>
      <c r="D49" s="167">
        <f>BJ49</f>
        <v>930250</v>
      </c>
      <c r="E49" s="181">
        <f>E7+E44-F44</f>
        <v>0</v>
      </c>
      <c r="F49" s="7"/>
      <c r="G49" s="7"/>
      <c r="H49" s="180">
        <f>H7+H44-G44</f>
        <v>0</v>
      </c>
      <c r="I49" s="7">
        <f>I44+I7-J44</f>
        <v>0</v>
      </c>
      <c r="J49" s="7"/>
      <c r="K49" s="180">
        <f>K7+K44-L44</f>
        <v>250000</v>
      </c>
      <c r="L49" s="126"/>
      <c r="M49" s="126">
        <f>M7+M44-N44</f>
        <v>0</v>
      </c>
      <c r="N49" s="126"/>
      <c r="O49" s="163">
        <f>O44-P48</f>
        <v>0</v>
      </c>
      <c r="P49" s="126"/>
      <c r="Q49" s="157">
        <f>Q44-R45</f>
        <v>0</v>
      </c>
      <c r="R49" s="126"/>
      <c r="S49" s="169">
        <f>S44-T46</f>
        <v>0</v>
      </c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58">
        <f>AF44-AG47</f>
        <v>0</v>
      </c>
      <c r="AG49" s="126"/>
      <c r="AH49" s="126"/>
      <c r="AI49" s="126"/>
      <c r="AJ49" s="126"/>
      <c r="AK49" s="168">
        <f>AK7+AK44-AL44</f>
        <v>0</v>
      </c>
      <c r="AL49" s="126"/>
      <c r="AM49" s="168">
        <f>AM7+AM44-AN44</f>
        <v>680250</v>
      </c>
      <c r="AN49" s="126"/>
      <c r="AO49" s="168">
        <f>IF(AO7+AO44-AP44-AP7&gt;0,AO7+AO44-AP44-AP7,0)</f>
        <v>0</v>
      </c>
      <c r="AP49" s="168">
        <f>IF(AP7+AP44-AO44-AO7&gt;0,AP7+AP44-AO44-AO7,0)</f>
        <v>0</v>
      </c>
      <c r="AQ49" s="168">
        <f>IF(AQ7+AQ44-AR44-AR7&gt;0,AQ7+AQ44-AR44-AR7,0)</f>
        <v>0</v>
      </c>
      <c r="AR49" s="168">
        <f>IF(AR7+AR44-AQ44-AQ7&gt;0,AR7+AR44-AQ44-AQ7,0)</f>
        <v>0</v>
      </c>
      <c r="AS49" s="168">
        <f>IF(AS7+AS44-AT44-AT7&gt;0,AS7+AS44-AT44-AT7,0)</f>
        <v>0</v>
      </c>
      <c r="AT49" s="168">
        <f>IF(AT7+AT44-AS44-AS7&gt;0,AT7+AT44-AS44-AS7,0)</f>
        <v>0</v>
      </c>
      <c r="AU49" s="168">
        <f>IF(AU7+AU44-AV44-AV7&gt;0,AU7+AU44-AV44-AV7,0)</f>
        <v>0</v>
      </c>
      <c r="AV49" s="168">
        <f>IF(AV7+AV44-AU44-AU7&gt;0,AV7+AV44-AU44-AU7,0)</f>
        <v>0</v>
      </c>
      <c r="AW49" s="168">
        <f>IF(AW7+AW44-AX44-AX7&gt;0,AW7+AW44-AX44-AX7,0)</f>
        <v>0</v>
      </c>
      <c r="AX49" s="168">
        <f>IF(AX7+AX44-AW44-AW7&gt;0,AX7+AX44-AW44-AW7,0)</f>
        <v>0</v>
      </c>
      <c r="AY49" s="168">
        <f>IF(AY7+AY44-AZ44-AZ7&gt;0,AY7+AY44-AZ44-AZ7,0)</f>
        <v>0</v>
      </c>
      <c r="AZ49" s="168">
        <f>IF(AZ7+AZ44-AY44-AY7&gt;0,AZ7+AZ44-AY44-AY7,0)</f>
        <v>0</v>
      </c>
      <c r="BA49" s="168">
        <f>IF(BA7+BA44-BB44-BB7&gt;0,BA7+BA44-BB44-BB7,0)</f>
        <v>0</v>
      </c>
      <c r="BB49" s="168">
        <f>IF(BB7+BB44-BA44-BA7&gt;0,BB7+BB44-BA44-BA7,0)</f>
        <v>0</v>
      </c>
      <c r="BC49" s="168">
        <f>IF(BC7+BC44-BD7-BD44&gt;0,BC7+BC44-BD44,0)</f>
        <v>0</v>
      </c>
      <c r="BD49" s="182">
        <f>IF(-BC7-BC44+BD7+BD44&gt;0,-BC7-BC44+BD44,0)</f>
        <v>0</v>
      </c>
      <c r="BE49" s="168">
        <f>IF(BE7+BE44-BF44-BF7&gt;0,BE7+BE44-BF44-BF7,0)</f>
        <v>0</v>
      </c>
      <c r="BF49" s="168">
        <f>IF(BF7+BF44-BE44-BE7&gt;0,BF7+BF44-BE44-BE7,0)</f>
        <v>0</v>
      </c>
      <c r="BG49" s="168">
        <f>IF(BG7+BG44-BH44-BH7&gt;0,BG7+BG44-BH44-BH7,0)</f>
        <v>0</v>
      </c>
      <c r="BH49" s="168">
        <f>IF(BH7+BH44-BG44-BG7&gt;0,BH7+BH44-BG44-BG7,0)</f>
        <v>0</v>
      </c>
      <c r="BI49" s="126">
        <f>IF(BI7+BI44-BJ44-BJ7&gt;0,BI7+BI44-BJ44-BJ7,0)</f>
        <v>0</v>
      </c>
      <c r="BJ49" s="168">
        <f>IF(BJ7+BJ44-BI44-BI7&gt;0,BJ7+BJ44-BI44-BI48-BI7,0)</f>
        <v>930250</v>
      </c>
      <c r="BK49" s="126">
        <f>IF(BK7+BK44-BL44-BL7&gt;0,BK7+BK44-BL44-BL7,0)</f>
        <v>0</v>
      </c>
      <c r="BL49" s="157">
        <f>IF(BL7+BL44-BK44-BK7&gt;0,BL7+BL44-BK45-BK7,0)</f>
        <v>0</v>
      </c>
      <c r="BM49" s="126">
        <f>IF(BM7+BM44-BN44-BN7&gt;0,BM7+BM44-BN44-BN7,0)</f>
        <v>0</v>
      </c>
      <c r="BN49" s="169">
        <f>IF(BN7+BN44-BM44-BM7&gt;0,BN7+BN44-BM46-BM7,0)</f>
        <v>80000</v>
      </c>
      <c r="BO49" s="126">
        <f>IF(BO7+BO44-BP44-BP7&gt;0,BO7+BO44-BP44-BP7,0)</f>
        <v>0</v>
      </c>
      <c r="BP49" s="162">
        <f>IF(BP7+BP44-BO44-BO7&gt;0,BP7+BP44-BO44-BO7,0)</f>
        <v>300250</v>
      </c>
      <c r="BQ49" s="126">
        <f>IF(BQ7+BQ44-BR44-BR7&gt;0,BQ7+BQ44-BR44-BR7,0)</f>
        <v>0</v>
      </c>
      <c r="BR49" s="158">
        <f>IF(BR7+BR44-BQ44-BQ7&gt;0,BR7+BR44-BQ47-BQ7,0)</f>
        <v>300000</v>
      </c>
      <c r="BS49" s="126">
        <f>IF(BS7+BS44-BT44-BT7&gt;0,BS7+BS44-BT44-BT7,0)</f>
        <v>0</v>
      </c>
      <c r="BT49" s="175">
        <f>IF(BT7+BT44-BS44-BS7&gt;0,BT7+BT44-BS44-BS7,0)</f>
        <v>0</v>
      </c>
      <c r="BU49" s="126">
        <f>IF(BU7+BU44-BV44-BV7&gt;0,BU7+BU44-BV44-BV7,0)</f>
        <v>0</v>
      </c>
      <c r="BV49" s="179">
        <f>IF(BV7+BV44-BU44-BU7&gt;0,BV7+BV44-BU44-BU7,0)</f>
        <v>250000</v>
      </c>
      <c r="BW49" s="126">
        <f>IF(BW7+BW44-BX44-BX7&gt;0,BW7+BW44-BX44-BX7,0)</f>
        <v>0</v>
      </c>
      <c r="BX49" s="162">
        <f>IF(BX7+BX44-BW44-BW7&gt;0,BX7+BX44-BW44-BW7,0)</f>
        <v>0</v>
      </c>
      <c r="BY49" s="126">
        <f>BY7+BY44-BZ44</f>
        <v>0</v>
      </c>
      <c r="BZ49" s="126"/>
      <c r="CA49" s="64"/>
    </row>
    <row r="50" ht="9" customHeight="1"/>
    <row r="51" spans="7:63" ht="9" customHeight="1">
      <c r="G51" s="6">
        <f>E61-G61</f>
        <v>0</v>
      </c>
      <c r="K51" s="260"/>
      <c r="L51" s="260"/>
      <c r="M51" s="260"/>
      <c r="N51" s="260"/>
      <c r="AL51" s="5" t="s">
        <v>9</v>
      </c>
      <c r="AO51" s="6"/>
      <c r="BJ51" s="6">
        <f>BL49+BN49+BP49+BR49+BT49+BV49+BX49</f>
        <v>930250</v>
      </c>
      <c r="BK51" s="6">
        <f>BL49+BN49+BP49</f>
        <v>380250</v>
      </c>
    </row>
    <row r="52" spans="11:56" ht="9" customHeight="1">
      <c r="K52" s="259"/>
      <c r="L52" s="259"/>
      <c r="M52" s="259"/>
      <c r="N52" s="259"/>
      <c r="O52" s="143"/>
      <c r="P52" s="143"/>
      <c r="Q52" s="143"/>
      <c r="R52" s="143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BA52" s="6"/>
      <c r="BB52" s="6"/>
      <c r="BC52" s="6"/>
      <c r="BD52" s="6"/>
    </row>
    <row r="53" spans="3:38" ht="9" customHeight="1">
      <c r="C53" s="11"/>
      <c r="D53" s="6"/>
      <c r="E53" s="6"/>
      <c r="F53" s="6"/>
      <c r="G53" s="6"/>
      <c r="H53" s="6"/>
      <c r="I53" s="6"/>
      <c r="J53" s="6"/>
      <c r="K53" s="6"/>
      <c r="L53" s="6"/>
      <c r="AL53" s="5" t="s">
        <v>10</v>
      </c>
    </row>
    <row r="54" spans="11:12" ht="9" customHeight="1">
      <c r="K54" s="220"/>
      <c r="L54" s="220"/>
    </row>
    <row r="55" spans="5:7" ht="15.75" customHeight="1">
      <c r="E55" s="5" t="s">
        <v>5</v>
      </c>
      <c r="G55" s="5" t="s">
        <v>113</v>
      </c>
    </row>
    <row r="56" spans="3:79" ht="15.75" customHeight="1">
      <c r="C56" s="81" t="s">
        <v>115</v>
      </c>
      <c r="D56" s="177">
        <f>D44-E56</f>
        <v>0</v>
      </c>
      <c r="E56" s="205">
        <f aca="true" t="shared" si="8" ref="E56:E61">E44+G44+I44+K44+M44+Q44+S44+AK44+AM44+AO44+AQ44+AS44+AU44+AW44+AY44+BA44+BC44+BE44+BG44+AF44+BK44+BM44+BO44+BQ44+BS44+BU44+BW44</f>
        <v>0</v>
      </c>
      <c r="F56" s="206"/>
      <c r="G56" s="205">
        <f aca="true" t="shared" si="9" ref="G56:G61">F44+H44+J44+L44+N44+R44+T44+AG44+AL44+AN44+AP44+AR44+AT44+AV44+AX44+AZ44+BB44+BD44+BF44+BH44+BL44+BN44+BP44+BR44+BT44+BV44+BX44</f>
        <v>0</v>
      </c>
      <c r="H56" s="206"/>
      <c r="I56" s="6">
        <f aca="true" t="shared" si="10" ref="I56:I61">E56-G56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127"/>
      <c r="BV56" s="127"/>
      <c r="BW56" s="127"/>
      <c r="BX56" s="127"/>
      <c r="BY56" s="6"/>
      <c r="BZ56" s="6"/>
      <c r="CA56" s="1"/>
    </row>
    <row r="57" spans="5:79" ht="13.5" customHeight="1">
      <c r="E57" s="205">
        <f t="shared" si="8"/>
        <v>0</v>
      </c>
      <c r="F57" s="206"/>
      <c r="G57" s="205">
        <f t="shared" si="9"/>
        <v>0</v>
      </c>
      <c r="H57" s="206"/>
      <c r="I57" s="6">
        <f t="shared" si="10"/>
        <v>0</v>
      </c>
      <c r="BP57" s="6"/>
      <c r="BQ57" s="6"/>
      <c r="BR57" s="6"/>
      <c r="BS57" s="6"/>
      <c r="BT57" s="6"/>
      <c r="BU57" s="127"/>
      <c r="BV57" s="127"/>
      <c r="BW57" s="127"/>
      <c r="BX57" s="127"/>
      <c r="BY57" s="6"/>
      <c r="BZ57" s="6"/>
      <c r="CA57" s="1"/>
    </row>
    <row r="58" spans="4:12" ht="12" customHeight="1">
      <c r="D58" s="6"/>
      <c r="E58" s="205">
        <f t="shared" si="8"/>
        <v>0</v>
      </c>
      <c r="F58" s="206"/>
      <c r="G58" s="205">
        <f t="shared" si="9"/>
        <v>0</v>
      </c>
      <c r="H58" s="206"/>
      <c r="I58" s="6">
        <f t="shared" si="10"/>
        <v>0</v>
      </c>
      <c r="K58" s="220"/>
      <c r="L58" s="220"/>
    </row>
    <row r="59" spans="5:9" ht="12" customHeight="1">
      <c r="E59" s="205">
        <f t="shared" si="8"/>
        <v>0</v>
      </c>
      <c r="F59" s="206"/>
      <c r="G59" s="205">
        <f t="shared" si="9"/>
        <v>0</v>
      </c>
      <c r="H59" s="206"/>
      <c r="I59" s="6">
        <f t="shared" si="10"/>
        <v>0</v>
      </c>
    </row>
    <row r="60" spans="5:9" ht="15" customHeight="1">
      <c r="E60" s="205">
        <f t="shared" si="8"/>
        <v>0</v>
      </c>
      <c r="F60" s="206"/>
      <c r="G60" s="205">
        <f t="shared" si="9"/>
        <v>0</v>
      </c>
      <c r="H60" s="206"/>
      <c r="I60" s="6">
        <f t="shared" si="10"/>
        <v>0</v>
      </c>
    </row>
    <row r="61" spans="4:9" ht="14.25" customHeight="1">
      <c r="D61" s="6">
        <f>D49-E61</f>
        <v>0</v>
      </c>
      <c r="E61" s="205">
        <f t="shared" si="8"/>
        <v>930250</v>
      </c>
      <c r="F61" s="206"/>
      <c r="G61" s="205">
        <f t="shared" si="9"/>
        <v>930250</v>
      </c>
      <c r="H61" s="206"/>
      <c r="I61" s="6">
        <f t="shared" si="10"/>
        <v>0</v>
      </c>
    </row>
    <row r="62" ht="13.5" customHeight="1"/>
    <row r="63" ht="9" customHeight="1"/>
    <row r="64" ht="9" customHeight="1">
      <c r="G64" s="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65">
    <mergeCell ref="BW4:BX4"/>
    <mergeCell ref="BW5:BX5"/>
    <mergeCell ref="AY4:AZ5"/>
    <mergeCell ref="BO5:BP5"/>
    <mergeCell ref="BQ4:BR4"/>
    <mergeCell ref="BQ5:BR5"/>
    <mergeCell ref="BK4:BL4"/>
    <mergeCell ref="BM4:BN4"/>
    <mergeCell ref="BO4:BP4"/>
    <mergeCell ref="BA4:BB5"/>
    <mergeCell ref="G56:H56"/>
    <mergeCell ref="BC4:BD5"/>
    <mergeCell ref="U4:AE4"/>
    <mergeCell ref="M52:N52"/>
    <mergeCell ref="K52:L52"/>
    <mergeCell ref="K54:L54"/>
    <mergeCell ref="K51:L51"/>
    <mergeCell ref="Q4:R5"/>
    <mergeCell ref="AW4:AX5"/>
    <mergeCell ref="M51:N51"/>
    <mergeCell ref="AU4:AV5"/>
    <mergeCell ref="AF4:AG5"/>
    <mergeCell ref="AH6:AJ6"/>
    <mergeCell ref="S4:T5"/>
    <mergeCell ref="AS4:AT5"/>
    <mergeCell ref="AM4:AN5"/>
    <mergeCell ref="AQ4:AR5"/>
    <mergeCell ref="AO4:AP5"/>
    <mergeCell ref="A4:A6"/>
    <mergeCell ref="D4:D6"/>
    <mergeCell ref="AK4:AL5"/>
    <mergeCell ref="M4:N5"/>
    <mergeCell ref="X6:AE6"/>
    <mergeCell ref="O4:P5"/>
    <mergeCell ref="AH4:AJ4"/>
    <mergeCell ref="K58:L58"/>
    <mergeCell ref="B2:C2"/>
    <mergeCell ref="A7:C7"/>
    <mergeCell ref="E4:F5"/>
    <mergeCell ref="G4:H5"/>
    <mergeCell ref="I4:J5"/>
    <mergeCell ref="K4:L5"/>
    <mergeCell ref="B4:B6"/>
    <mergeCell ref="C4:C6"/>
    <mergeCell ref="E56:F56"/>
    <mergeCell ref="BY4:BZ5"/>
    <mergeCell ref="BS5:BT5"/>
    <mergeCell ref="BE4:BF5"/>
    <mergeCell ref="BM5:BN5"/>
    <mergeCell ref="BK5:BL5"/>
    <mergeCell ref="BG4:BH5"/>
    <mergeCell ref="BS4:BT4"/>
    <mergeCell ref="BI4:BJ5"/>
    <mergeCell ref="BU4:BV4"/>
    <mergeCell ref="BU5:BV5"/>
    <mergeCell ref="E57:F57"/>
    <mergeCell ref="G57:H57"/>
    <mergeCell ref="E58:F58"/>
    <mergeCell ref="E59:F59"/>
    <mergeCell ref="E60:F60"/>
    <mergeCell ref="E61:F61"/>
    <mergeCell ref="G58:H58"/>
    <mergeCell ref="G59:H59"/>
    <mergeCell ref="G60:H60"/>
    <mergeCell ref="G61:H61"/>
  </mergeCells>
  <printOptions/>
  <pageMargins left="0.25" right="0.25" top="0.75" bottom="0.75" header="0.3" footer="0.3"/>
  <pageSetup horizontalDpi="300" verticalDpi="300" orientation="landscape" paperSize="8" scale="33" r:id="rId1"/>
  <colBreaks count="2" manualBreakCount="2">
    <brk id="36" max="77" man="1"/>
    <brk id="6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2016-03-25T16:11:27Z</cp:lastPrinted>
  <dcterms:created xsi:type="dcterms:W3CDTF">1996-10-08T23:32:33Z</dcterms:created>
  <dcterms:modified xsi:type="dcterms:W3CDTF">2016-04-21T06:59:17Z</dcterms:modified>
  <cp:category/>
  <cp:version/>
  <cp:contentType/>
  <cp:contentStatus/>
</cp:coreProperties>
</file>